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140" windowWidth="20490" windowHeight="6390" tabRatio="766"/>
  </bookViews>
  <sheets>
    <sheet name="ORCAMENTO BASICO " sheetId="27" r:id="rId1"/>
    <sheet name="COMPOSIÇÕES " sheetId="45" r:id="rId2"/>
    <sheet name="EQUALIZAÇÕES DE PROPOSTAS" sheetId="43" r:id="rId3"/>
    <sheet name="BDI SERVIÇOS" sheetId="47" r:id="rId4"/>
    <sheet name="CRONOGRAMA" sheetId="54" r:id="rId5"/>
  </sheets>
  <definedNames>
    <definedName name="_xlnm._FilterDatabase" localSheetId="1" hidden="1">'COMPOSIÇÕES '!$A$17:$H$427</definedName>
    <definedName name="_xlnm._FilterDatabase" localSheetId="0" hidden="1">'ORCAMENTO BASICO '!$A$13:$H$334</definedName>
    <definedName name="_Order1" hidden="1">255</definedName>
    <definedName name="_Toc286419920" localSheetId="0">'ORCAMENTO BASICO '!#REF!</definedName>
    <definedName name="_xlnm.Print_Area" localSheetId="1">'COMPOSIÇÕES '!$A$1:$H$415</definedName>
    <definedName name="_xlnm.Print_Area" localSheetId="0">'ORCAMENTO BASICO '!$A$1:$E$275</definedName>
    <definedName name="_xlnm.Print_Titles" localSheetId="1">'COMPOSIÇÕES '!$1:$3</definedName>
    <definedName name="_xlnm.Print_Titles" localSheetId="0">'ORCAMENTO BASICO '!$1:$13</definedName>
    <definedName name="Z_7809317B_5503_4722_9D35_5A4FE57E12E2_.wvu.FilterData" localSheetId="0" hidden="1">'ORCAMENTO BASICO '!#REF!</definedName>
    <definedName name="Z_7809317B_5503_4722_9D35_5A4FE57E12E2_.wvu.PrintArea" localSheetId="0" hidden="1">'ORCAMENTO BASICO '!#REF!</definedName>
  </definedNames>
  <calcPr calcId="144525"/>
</workbook>
</file>

<file path=xl/calcChain.xml><?xml version="1.0" encoding="utf-8"?>
<calcChain xmlns="http://schemas.openxmlformats.org/spreadsheetml/2006/main">
  <c r="E31" i="27" l="1"/>
  <c r="I31" i="27" s="1"/>
  <c r="E30" i="27"/>
  <c r="I30" i="27" s="1"/>
  <c r="G37" i="27" s="1"/>
  <c r="D36" i="27" l="1"/>
  <c r="D35" i="27"/>
  <c r="D193" i="27" l="1"/>
  <c r="D172" i="27"/>
  <c r="D134" i="27"/>
  <c r="D124" i="27"/>
  <c r="H447" i="45"/>
  <c r="H446" i="45"/>
  <c r="H445" i="45"/>
  <c r="H448" i="45" l="1"/>
  <c r="H97" i="27" s="1"/>
  <c r="G74" i="27"/>
  <c r="H435" i="45"/>
  <c r="H438" i="45"/>
  <c r="H437" i="45"/>
  <c r="H439" i="45"/>
  <c r="E36" i="43"/>
  <c r="F434" i="45" s="1"/>
  <c r="H434" i="45" s="1"/>
  <c r="H440" i="45" l="1"/>
  <c r="H74" i="27" s="1"/>
  <c r="G45" i="27"/>
  <c r="H372" i="45"/>
  <c r="H371" i="45"/>
  <c r="H370" i="45"/>
  <c r="H369" i="45"/>
  <c r="H368" i="45"/>
  <c r="H367" i="45"/>
  <c r="G44" i="27"/>
  <c r="H359" i="45"/>
  <c r="H358" i="45"/>
  <c r="H357" i="45"/>
  <c r="H356" i="45"/>
  <c r="H355" i="45"/>
  <c r="H354" i="45"/>
  <c r="G43" i="27"/>
  <c r="H347" i="45"/>
  <c r="H346" i="45"/>
  <c r="H345" i="45"/>
  <c r="H344" i="45"/>
  <c r="H343" i="45"/>
  <c r="H342" i="45"/>
  <c r="D112" i="27" l="1"/>
  <c r="D100" i="27" l="1"/>
  <c r="G111" i="27"/>
  <c r="E30" i="43" l="1"/>
  <c r="H269" i="27" s="1"/>
  <c r="D121" i="27" l="1"/>
  <c r="D25" i="54"/>
  <c r="D23" i="54"/>
  <c r="D21" i="54"/>
  <c r="D19" i="54"/>
  <c r="D17" i="54"/>
  <c r="D15" i="54"/>
  <c r="D13" i="54"/>
  <c r="D11" i="54"/>
  <c r="D9" i="54"/>
  <c r="G267" i="27" l="1"/>
  <c r="G266" i="27"/>
  <c r="H414" i="45"/>
  <c r="H413" i="45"/>
  <c r="H411" i="45"/>
  <c r="H410" i="45"/>
  <c r="H409" i="45"/>
  <c r="H408" i="45"/>
  <c r="H400" i="45"/>
  <c r="H399" i="45"/>
  <c r="H397" i="45"/>
  <c r="H396" i="45"/>
  <c r="H395" i="45"/>
  <c r="G265" i="27"/>
  <c r="G264" i="27"/>
  <c r="H386" i="45"/>
  <c r="H385" i="45"/>
  <c r="H383" i="45"/>
  <c r="H382" i="45"/>
  <c r="H381" i="45"/>
  <c r="H380" i="45"/>
  <c r="H334" i="45"/>
  <c r="H333" i="45"/>
  <c r="H331" i="45"/>
  <c r="H330" i="45"/>
  <c r="H329" i="45"/>
  <c r="H328" i="45"/>
  <c r="G261" i="27"/>
  <c r="H317" i="45"/>
  <c r="H318" i="45"/>
  <c r="H308" i="45"/>
  <c r="H307" i="45"/>
  <c r="H306" i="45"/>
  <c r="H305" i="45"/>
  <c r="G42" i="27" l="1"/>
  <c r="H73" i="27"/>
  <c r="E18" i="43"/>
  <c r="E12" i="43"/>
  <c r="H72" i="27" s="1"/>
  <c r="H76" i="45"/>
  <c r="H75" i="45"/>
  <c r="H74" i="45"/>
  <c r="H73" i="45"/>
  <c r="H72" i="45"/>
  <c r="H71" i="45"/>
  <c r="H70" i="45"/>
  <c r="H86" i="45"/>
  <c r="H85" i="45"/>
  <c r="H84" i="45"/>
  <c r="H83" i="45"/>
  <c r="H82" i="45"/>
  <c r="H88" i="45" l="1"/>
  <c r="H246" i="27" s="1"/>
  <c r="H77" i="45"/>
  <c r="H230" i="27" s="1"/>
  <c r="G229" i="27" l="1"/>
  <c r="G228" i="27"/>
  <c r="G227" i="27"/>
  <c r="H63" i="45"/>
  <c r="H62" i="45"/>
  <c r="H61" i="45"/>
  <c r="H60" i="45"/>
  <c r="H59" i="45"/>
  <c r="H58" i="45"/>
  <c r="H57" i="45"/>
  <c r="H51" i="45"/>
  <c r="H50" i="45"/>
  <c r="H49" i="45"/>
  <c r="H48" i="45"/>
  <c r="H47" i="45"/>
  <c r="H46" i="45"/>
  <c r="H45" i="45"/>
  <c r="H52" i="45" l="1"/>
  <c r="H228" i="27" s="1"/>
  <c r="H64" i="45"/>
  <c r="H229" i="27" s="1"/>
  <c r="G46" i="27"/>
  <c r="G213" i="27" l="1"/>
  <c r="G209" i="27"/>
  <c r="G208" i="27"/>
  <c r="G207" i="27"/>
  <c r="G206" i="27"/>
  <c r="G205" i="27"/>
  <c r="G204" i="27"/>
  <c r="G210" i="27"/>
  <c r="G214" i="27"/>
  <c r="G211" i="27"/>
  <c r="H255" i="45"/>
  <c r="H254" i="45"/>
  <c r="H253" i="45"/>
  <c r="H252" i="45"/>
  <c r="H251" i="45"/>
  <c r="H250" i="45"/>
  <c r="H249" i="45"/>
  <c r="H248" i="45"/>
  <c r="H247" i="45"/>
  <c r="H246" i="45"/>
  <c r="H257" i="45" l="1"/>
  <c r="H212" i="27" s="1"/>
  <c r="H239" i="45" l="1"/>
  <c r="H238" i="45"/>
  <c r="H235" i="45"/>
  <c r="H234" i="45"/>
  <c r="H227" i="45"/>
  <c r="H226" i="45"/>
  <c r="H223" i="45"/>
  <c r="H222" i="45"/>
  <c r="H221" i="45"/>
  <c r="H214" i="45"/>
  <c r="H213" i="45"/>
  <c r="H209" i="45"/>
  <c r="H208" i="45"/>
  <c r="H207" i="45"/>
  <c r="H206" i="45"/>
  <c r="H205" i="45"/>
  <c r="H198" i="45"/>
  <c r="H197" i="45"/>
  <c r="H194" i="45"/>
  <c r="H193" i="45"/>
  <c r="H192" i="45"/>
  <c r="H191" i="45"/>
  <c r="H190" i="45"/>
  <c r="H183" i="45"/>
  <c r="H182" i="45"/>
  <c r="H181" i="45"/>
  <c r="H180" i="45"/>
  <c r="H179" i="45"/>
  <c r="H178" i="45"/>
  <c r="H177" i="45"/>
  <c r="H176" i="45"/>
  <c r="H175" i="45"/>
  <c r="H168" i="45"/>
  <c r="H167" i="45"/>
  <c r="H166" i="45"/>
  <c r="H165" i="45"/>
  <c r="H164" i="45"/>
  <c r="H163" i="45"/>
  <c r="H162" i="45"/>
  <c r="H161" i="45"/>
  <c r="H160" i="45"/>
  <c r="H170" i="45" l="1"/>
  <c r="H204" i="27" s="1"/>
  <c r="H216" i="45"/>
  <c r="H208" i="27" s="1"/>
  <c r="H229" i="45"/>
  <c r="H209" i="27" s="1"/>
  <c r="H200" i="45"/>
  <c r="H185" i="45"/>
  <c r="H205" i="27" s="1"/>
  <c r="H241" i="45"/>
  <c r="H210" i="27" s="1"/>
  <c r="H10" i="45"/>
  <c r="H207" i="27" l="1"/>
  <c r="H206" i="27"/>
  <c r="H428" i="45"/>
  <c r="H427" i="45"/>
  <c r="H426" i="45"/>
  <c r="H425" i="45"/>
  <c r="H416" i="45"/>
  <c r="H402" i="45"/>
  <c r="H388" i="45"/>
  <c r="H422" i="45"/>
  <c r="H389" i="45" l="1"/>
  <c r="H265" i="27" s="1"/>
  <c r="H403" i="45"/>
  <c r="H266" i="27" s="1"/>
  <c r="H429" i="45"/>
  <c r="H111" i="27" s="1"/>
  <c r="H417" i="45"/>
  <c r="H267" i="27" s="1"/>
  <c r="H373" i="45" l="1"/>
  <c r="H360" i="45"/>
  <c r="H366" i="45"/>
  <c r="H353" i="45"/>
  <c r="H341" i="45"/>
  <c r="H361" i="45" l="1"/>
  <c r="H44" i="27" s="1"/>
  <c r="H374" i="45"/>
  <c r="H45" i="27" s="1"/>
  <c r="H348" i="45"/>
  <c r="H43" i="27" s="1"/>
  <c r="H321" i="45"/>
  <c r="H320" i="45"/>
  <c r="H316" i="45"/>
  <c r="H315" i="45"/>
  <c r="H296" i="45"/>
  <c r="H295" i="45"/>
  <c r="H294" i="45"/>
  <c r="H291" i="45"/>
  <c r="H290" i="45"/>
  <c r="H289" i="45"/>
  <c r="H288" i="45"/>
  <c r="H281" i="45"/>
  <c r="H280" i="45"/>
  <c r="H279" i="45"/>
  <c r="H278" i="45"/>
  <c r="H277" i="45"/>
  <c r="H276" i="45"/>
  <c r="H275" i="45"/>
  <c r="H267" i="45"/>
  <c r="H268" i="45"/>
  <c r="H266" i="45"/>
  <c r="H263" i="45"/>
  <c r="H262" i="45"/>
  <c r="H151" i="45"/>
  <c r="H152" i="45"/>
  <c r="H146" i="45"/>
  <c r="H145" i="45"/>
  <c r="H147" i="45"/>
  <c r="H148" i="45"/>
  <c r="H149" i="45"/>
  <c r="H150" i="45"/>
  <c r="H153" i="45"/>
  <c r="H144" i="45"/>
  <c r="H336" i="45" l="1"/>
  <c r="H264" i="27" s="1"/>
  <c r="H323" i="45"/>
  <c r="H261" i="27" s="1"/>
  <c r="H298" i="45"/>
  <c r="H213" i="27" s="1"/>
  <c r="H283" i="45"/>
  <c r="H42" i="27" s="1"/>
  <c r="H270" i="45"/>
  <c r="H214" i="27" s="1"/>
  <c r="H155" i="45"/>
  <c r="H211" i="27" s="1"/>
  <c r="H128" i="45"/>
  <c r="H129" i="45"/>
  <c r="H130" i="45"/>
  <c r="H131" i="45"/>
  <c r="H132" i="45"/>
  <c r="H133" i="45"/>
  <c r="H134" i="45"/>
  <c r="H135" i="45"/>
  <c r="H137" i="45"/>
  <c r="H136" i="45"/>
  <c r="H118" i="45"/>
  <c r="H119" i="45"/>
  <c r="H120" i="45"/>
  <c r="H121" i="45"/>
  <c r="F115" i="45"/>
  <c r="H115" i="45" s="1"/>
  <c r="F117" i="45"/>
  <c r="H117" i="45" s="1"/>
  <c r="F116" i="45"/>
  <c r="H116" i="45" s="1"/>
  <c r="H108" i="45"/>
  <c r="H107" i="45"/>
  <c r="H106" i="45"/>
  <c r="H105" i="45"/>
  <c r="H104" i="45"/>
  <c r="H94" i="45"/>
  <c r="H95" i="45"/>
  <c r="H96" i="45"/>
  <c r="H97" i="45"/>
  <c r="H93" i="45"/>
  <c r="H139" i="45" l="1"/>
  <c r="H123" i="45"/>
  <c r="H99" i="45"/>
  <c r="H110" i="45"/>
  <c r="E24" i="43" l="1"/>
  <c r="F304" i="45" s="1"/>
  <c r="H304" i="45" s="1"/>
  <c r="H310" i="45" s="1"/>
  <c r="H63" i="27" s="1"/>
  <c r="H39" i="45" l="1"/>
  <c r="H38" i="45"/>
  <c r="H37" i="45"/>
  <c r="H36" i="45"/>
  <c r="H35" i="45"/>
  <c r="H34" i="45"/>
  <c r="H33" i="45"/>
  <c r="H40" i="45" l="1"/>
  <c r="H227" i="27" s="1"/>
  <c r="H22" i="45"/>
  <c r="H23" i="45"/>
  <c r="H24" i="45"/>
  <c r="H25" i="45"/>
  <c r="H26" i="45"/>
  <c r="E6" i="43"/>
  <c r="F21" i="45" s="1"/>
  <c r="H21" i="45" s="1"/>
  <c r="H11" i="45"/>
  <c r="H12" i="45"/>
  <c r="H13" i="45"/>
  <c r="H14" i="45"/>
  <c r="H9" i="45"/>
  <c r="H15" i="45" l="1"/>
  <c r="H28" i="45"/>
  <c r="H46" i="27" l="1"/>
  <c r="H82" i="27"/>
  <c r="A2" i="54"/>
  <c r="D4" i="54"/>
  <c r="D3" i="54"/>
  <c r="D4" i="47" l="1"/>
  <c r="D5" i="47"/>
  <c r="D3" i="47"/>
  <c r="B3" i="43"/>
  <c r="B4" i="43"/>
  <c r="B2" i="43"/>
  <c r="C26" i="47"/>
  <c r="C25" i="47"/>
  <c r="C24" i="47"/>
  <c r="C23" i="47"/>
  <c r="C22" i="47"/>
  <c r="C21" i="47"/>
  <c r="D20" i="47"/>
  <c r="D11" i="27" s="1"/>
  <c r="C20" i="47"/>
  <c r="B3" i="45"/>
  <c r="B4" i="45"/>
  <c r="B2" i="45"/>
  <c r="E27" i="27" l="1"/>
  <c r="I27" i="27" s="1"/>
  <c r="E21" i="27"/>
  <c r="I21" i="27" s="1"/>
  <c r="E26" i="27"/>
  <c r="I26" i="27" s="1"/>
  <c r="E25" i="27"/>
  <c r="I25" i="27" s="1"/>
  <c r="E54" i="27"/>
  <c r="I54" i="27" s="1"/>
  <c r="E77" i="27"/>
  <c r="I77" i="27" s="1"/>
  <c r="E93" i="27"/>
  <c r="I93" i="27" s="1"/>
  <c r="E92" i="27"/>
  <c r="I92" i="27" s="1"/>
  <c r="E23" i="27"/>
  <c r="I23" i="27" s="1"/>
  <c r="E78" i="27"/>
  <c r="I78" i="27" s="1"/>
  <c r="E49" i="27"/>
  <c r="I49" i="27" s="1"/>
  <c r="E35" i="27"/>
  <c r="I35" i="27" s="1"/>
  <c r="E36" i="27"/>
  <c r="I36" i="27" s="1"/>
  <c r="E61" i="27"/>
  <c r="I61" i="27" s="1"/>
  <c r="E55" i="27"/>
  <c r="I55" i="27" s="1"/>
  <c r="E56" i="27"/>
  <c r="I56" i="27" s="1"/>
  <c r="E58" i="27"/>
  <c r="I58" i="27" s="1"/>
  <c r="E57" i="27"/>
  <c r="I57" i="27" s="1"/>
  <c r="E97" i="27"/>
  <c r="I97" i="27" s="1"/>
  <c r="E60" i="27"/>
  <c r="I60" i="27" s="1"/>
  <c r="E116" i="27"/>
  <c r="I116" i="27" s="1"/>
  <c r="E114" i="27"/>
  <c r="I114" i="27" s="1"/>
  <c r="E115" i="27"/>
  <c r="I115" i="27" s="1"/>
  <c r="E74" i="27"/>
  <c r="I74" i="27" s="1"/>
  <c r="E113" i="27"/>
  <c r="I113" i="27" s="1"/>
  <c r="E105" i="27"/>
  <c r="I105" i="27" s="1"/>
  <c r="E112" i="27"/>
  <c r="I112" i="27" s="1"/>
  <c r="E106" i="27"/>
  <c r="I106" i="27" s="1"/>
  <c r="E110" i="27"/>
  <c r="I110" i="27" s="1"/>
  <c r="E109" i="27"/>
  <c r="I109" i="27" s="1"/>
  <c r="E111" i="27"/>
  <c r="I111" i="27" s="1"/>
  <c r="E107" i="27"/>
  <c r="I107" i="27" s="1"/>
  <c r="E108" i="27"/>
  <c r="I108" i="27" s="1"/>
  <c r="E201" i="27"/>
  <c r="I201" i="27" s="1"/>
  <c r="E198" i="27"/>
  <c r="I198" i="27" s="1"/>
  <c r="E200" i="27"/>
  <c r="I200" i="27" s="1"/>
  <c r="E199" i="27"/>
  <c r="I199" i="27" s="1"/>
  <c r="E153" i="27"/>
  <c r="I153" i="27" s="1"/>
  <c r="E194" i="27"/>
  <c r="I194" i="27" s="1"/>
  <c r="E188" i="27"/>
  <c r="I188" i="27" s="1"/>
  <c r="E184" i="27"/>
  <c r="I184" i="27" s="1"/>
  <c r="E196" i="27"/>
  <c r="I196" i="27" s="1"/>
  <c r="E190" i="27"/>
  <c r="I190" i="27" s="1"/>
  <c r="E187" i="27"/>
  <c r="I187" i="27" s="1"/>
  <c r="E193" i="27"/>
  <c r="I193" i="27" s="1"/>
  <c r="E189" i="27"/>
  <c r="I189" i="27" s="1"/>
  <c r="E183" i="27"/>
  <c r="I183" i="27" s="1"/>
  <c r="E195" i="27"/>
  <c r="I195" i="27" s="1"/>
  <c r="E192" i="27"/>
  <c r="I192" i="27" s="1"/>
  <c r="E185" i="27"/>
  <c r="I185" i="27" s="1"/>
  <c r="E182" i="27"/>
  <c r="I182" i="27" s="1"/>
  <c r="E148" i="27"/>
  <c r="I148" i="27" s="1"/>
  <c r="E150" i="27"/>
  <c r="I150" i="27" s="1"/>
  <c r="E147" i="27"/>
  <c r="I147" i="27" s="1"/>
  <c r="E151" i="27"/>
  <c r="I151" i="27" s="1"/>
  <c r="E149" i="27"/>
  <c r="I149" i="27" s="1"/>
  <c r="E143" i="27"/>
  <c r="I143" i="27" s="1"/>
  <c r="E145" i="27"/>
  <c r="I145" i="27" s="1"/>
  <c r="E142" i="27"/>
  <c r="I142" i="27" s="1"/>
  <c r="E144" i="27"/>
  <c r="I144" i="27" s="1"/>
  <c r="E138" i="27"/>
  <c r="I138" i="27" s="1"/>
  <c r="E134" i="27"/>
  <c r="I134" i="27" s="1"/>
  <c r="E129" i="27"/>
  <c r="I129" i="27" s="1"/>
  <c r="E140" i="27"/>
  <c r="I140" i="27" s="1"/>
  <c r="E131" i="27"/>
  <c r="I131" i="27" s="1"/>
  <c r="E137" i="27"/>
  <c r="I137" i="27" s="1"/>
  <c r="E133" i="27"/>
  <c r="I133" i="27" s="1"/>
  <c r="E130" i="27"/>
  <c r="I130" i="27" s="1"/>
  <c r="E139" i="27"/>
  <c r="I139" i="27" s="1"/>
  <c r="E136" i="27"/>
  <c r="I136" i="27" s="1"/>
  <c r="E132" i="27"/>
  <c r="I132" i="27" s="1"/>
  <c r="E175" i="27"/>
  <c r="I175" i="27" s="1"/>
  <c r="E123" i="27"/>
  <c r="E172" i="27"/>
  <c r="I172" i="27" s="1"/>
  <c r="E174" i="27"/>
  <c r="I174" i="27" s="1"/>
  <c r="E171" i="27"/>
  <c r="I171" i="27" s="1"/>
  <c r="E173" i="27"/>
  <c r="I173" i="27" s="1"/>
  <c r="E179" i="27"/>
  <c r="I179" i="27" s="1"/>
  <c r="E177" i="27"/>
  <c r="I177" i="27" s="1"/>
  <c r="E178" i="27"/>
  <c r="I178" i="27" s="1"/>
  <c r="E168" i="27"/>
  <c r="I168" i="27" s="1"/>
  <c r="E166" i="27"/>
  <c r="I166" i="27" s="1"/>
  <c r="E162" i="27"/>
  <c r="I162" i="27" s="1"/>
  <c r="E158" i="27"/>
  <c r="I158" i="27" s="1"/>
  <c r="E167" i="27"/>
  <c r="I167" i="27" s="1"/>
  <c r="E161" i="27"/>
  <c r="I161" i="27" s="1"/>
  <c r="E157" i="27"/>
  <c r="I157" i="27" s="1"/>
  <c r="E169" i="27"/>
  <c r="I169" i="27" s="1"/>
  <c r="E164" i="27"/>
  <c r="I164" i="27" s="1"/>
  <c r="E156" i="27"/>
  <c r="I156" i="27" s="1"/>
  <c r="E163" i="27"/>
  <c r="I163" i="27" s="1"/>
  <c r="E159" i="27"/>
  <c r="I159" i="27" s="1"/>
  <c r="E124" i="27"/>
  <c r="I124" i="27" s="1"/>
  <c r="E102" i="27"/>
  <c r="I102" i="27" s="1"/>
  <c r="E100" i="27"/>
  <c r="I100" i="27" s="1"/>
  <c r="E127" i="27"/>
  <c r="I127" i="27" s="1"/>
  <c r="I123" i="27"/>
  <c r="E101" i="27"/>
  <c r="I101" i="27" s="1"/>
  <c r="E126" i="27"/>
  <c r="I126" i="27" s="1"/>
  <c r="E121" i="27"/>
  <c r="I121" i="27" s="1"/>
  <c r="E103" i="27"/>
  <c r="I103" i="27" s="1"/>
  <c r="E125" i="27"/>
  <c r="I125" i="27" s="1"/>
  <c r="E104" i="27"/>
  <c r="I104" i="27" s="1"/>
  <c r="E220" i="27"/>
  <c r="I220" i="27" s="1"/>
  <c r="E269" i="27"/>
  <c r="I269" i="27" s="1"/>
  <c r="E218" i="27"/>
  <c r="I218" i="27" s="1"/>
  <c r="E223" i="27"/>
  <c r="I223" i="27" s="1"/>
  <c r="E224" i="27"/>
  <c r="I224" i="27" s="1"/>
  <c r="E221" i="27"/>
  <c r="I221" i="27" s="1"/>
  <c r="E222" i="27"/>
  <c r="I222" i="27" s="1"/>
  <c r="E91" i="27"/>
  <c r="I91" i="27" s="1"/>
  <c r="E94" i="27"/>
  <c r="I94" i="27" s="1"/>
  <c r="E89" i="27"/>
  <c r="I89" i="27" s="1"/>
  <c r="E96" i="27"/>
  <c r="I96" i="27" s="1"/>
  <c r="E95" i="27"/>
  <c r="I95" i="27" s="1"/>
  <c r="E90" i="27"/>
  <c r="I90" i="27" s="1"/>
  <c r="E88" i="27"/>
  <c r="I88" i="27" s="1"/>
  <c r="E80" i="27"/>
  <c r="I80" i="27" s="1"/>
  <c r="E79" i="27"/>
  <c r="I79" i="27" s="1"/>
  <c r="E86" i="27"/>
  <c r="I86" i="27" s="1"/>
  <c r="E83" i="27"/>
  <c r="I83" i="27" s="1"/>
  <c r="E81" i="27"/>
  <c r="I81" i="27" s="1"/>
  <c r="E76" i="27"/>
  <c r="I76" i="27" s="1"/>
  <c r="E85" i="27"/>
  <c r="I85" i="27" s="1"/>
  <c r="E87" i="27"/>
  <c r="I87" i="27" s="1"/>
  <c r="E84" i="27"/>
  <c r="I84" i="27" s="1"/>
  <c r="E82" i="27"/>
  <c r="I82" i="27" s="1"/>
  <c r="E32" i="27"/>
  <c r="I32" i="27" s="1"/>
  <c r="E265" i="27"/>
  <c r="I265" i="27" s="1"/>
  <c r="E267" i="27"/>
  <c r="I267" i="27" s="1"/>
  <c r="E268" i="27"/>
  <c r="I268" i="27" s="1"/>
  <c r="E263" i="27"/>
  <c r="I263" i="27" s="1"/>
  <c r="E262" i="27"/>
  <c r="I262" i="27" s="1"/>
  <c r="E264" i="27"/>
  <c r="I264" i="27" s="1"/>
  <c r="E266" i="27"/>
  <c r="I266" i="27" s="1"/>
  <c r="E261" i="27"/>
  <c r="I261" i="27" s="1"/>
  <c r="E71" i="27"/>
  <c r="I71" i="27" s="1"/>
  <c r="E247" i="27"/>
  <c r="I247" i="27" s="1"/>
  <c r="E251" i="27"/>
  <c r="I251" i="27" s="1"/>
  <c r="E255" i="27"/>
  <c r="I255" i="27" s="1"/>
  <c r="E259" i="27"/>
  <c r="I259" i="27" s="1"/>
  <c r="E248" i="27"/>
  <c r="I248" i="27" s="1"/>
  <c r="E252" i="27"/>
  <c r="I252" i="27" s="1"/>
  <c r="E256" i="27"/>
  <c r="I256" i="27" s="1"/>
  <c r="E260" i="27"/>
  <c r="I260" i="27" s="1"/>
  <c r="E249" i="27"/>
  <c r="I249" i="27" s="1"/>
  <c r="E253" i="27"/>
  <c r="I253" i="27" s="1"/>
  <c r="E250" i="27"/>
  <c r="I250" i="27" s="1"/>
  <c r="E254" i="27"/>
  <c r="I254" i="27" s="1"/>
  <c r="E258" i="27"/>
  <c r="I258" i="27" s="1"/>
  <c r="E257" i="27"/>
  <c r="I257" i="27" s="1"/>
  <c r="E73" i="27"/>
  <c r="I73" i="27" s="1"/>
  <c r="E72" i="27"/>
  <c r="I72" i="27" s="1"/>
  <c r="E230" i="27"/>
  <c r="I230" i="27" s="1"/>
  <c r="E245" i="27"/>
  <c r="I245" i="27" s="1"/>
  <c r="E246" i="27"/>
  <c r="I246" i="27" s="1"/>
  <c r="E231" i="27"/>
  <c r="I231" i="27" s="1"/>
  <c r="E235" i="27"/>
  <c r="I235" i="27" s="1"/>
  <c r="E240" i="27"/>
  <c r="I240" i="27" s="1"/>
  <c r="E243" i="27"/>
  <c r="I243" i="27" s="1"/>
  <c r="E232" i="27"/>
  <c r="I232" i="27" s="1"/>
  <c r="E236" i="27"/>
  <c r="I236" i="27" s="1"/>
  <c r="E244" i="27"/>
  <c r="I244" i="27" s="1"/>
  <c r="E33" i="27"/>
  <c r="I33" i="27" s="1"/>
  <c r="E233" i="27"/>
  <c r="I233" i="27" s="1"/>
  <c r="E238" i="27"/>
  <c r="I238" i="27" s="1"/>
  <c r="E241" i="27"/>
  <c r="I241" i="27" s="1"/>
  <c r="E67" i="27"/>
  <c r="I67" i="27" s="1"/>
  <c r="E34" i="27"/>
  <c r="I34" i="27" s="1"/>
  <c r="E234" i="27"/>
  <c r="I234" i="27" s="1"/>
  <c r="E237" i="27"/>
  <c r="I237" i="27" s="1"/>
  <c r="E239" i="27"/>
  <c r="I239" i="27" s="1"/>
  <c r="E242" i="27"/>
  <c r="I242" i="27" s="1"/>
  <c r="E228" i="27"/>
  <c r="I228" i="27" s="1"/>
  <c r="E229" i="27"/>
  <c r="I229" i="27" s="1"/>
  <c r="E227" i="27"/>
  <c r="I227" i="27" s="1"/>
  <c r="E50" i="27"/>
  <c r="I50" i="27" s="1"/>
  <c r="E65" i="27"/>
  <c r="I65" i="27" s="1"/>
  <c r="E44" i="27"/>
  <c r="I44" i="27" s="1"/>
  <c r="E40" i="27"/>
  <c r="I40" i="27" s="1"/>
  <c r="E51" i="27"/>
  <c r="I51" i="27" s="1"/>
  <c r="E62" i="27"/>
  <c r="I62" i="27" s="1"/>
  <c r="E66" i="27"/>
  <c r="I66" i="27" s="1"/>
  <c r="E43" i="27"/>
  <c r="I43" i="27" s="1"/>
  <c r="E47" i="27"/>
  <c r="I47" i="27" s="1"/>
  <c r="E52" i="27"/>
  <c r="I52" i="27" s="1"/>
  <c r="E63" i="27"/>
  <c r="I63" i="27" s="1"/>
  <c r="E68" i="27"/>
  <c r="I68" i="27" s="1"/>
  <c r="E70" i="27"/>
  <c r="I70" i="27" s="1"/>
  <c r="E42" i="27"/>
  <c r="I42" i="27" s="1"/>
  <c r="E48" i="27"/>
  <c r="I48" i="27" s="1"/>
  <c r="E59" i="27"/>
  <c r="I59" i="27" s="1"/>
  <c r="E64" i="27"/>
  <c r="I64" i="27" s="1"/>
  <c r="E69" i="27"/>
  <c r="I69" i="27" s="1"/>
  <c r="E45" i="27"/>
  <c r="I45" i="27" s="1"/>
  <c r="E41" i="27"/>
  <c r="I41" i="27" s="1"/>
  <c r="E53" i="27"/>
  <c r="I53" i="27" s="1"/>
  <c r="E46" i="27"/>
  <c r="I46" i="27" s="1"/>
  <c r="E207" i="27"/>
  <c r="I207" i="27" s="1"/>
  <c r="E212" i="27"/>
  <c r="I212" i="27" s="1"/>
  <c r="E219" i="27"/>
  <c r="I219" i="27" s="1"/>
  <c r="E217" i="27"/>
  <c r="I217" i="27" s="1"/>
  <c r="E213" i="27"/>
  <c r="I213" i="27" s="1"/>
  <c r="E214" i="27"/>
  <c r="I214" i="27" s="1"/>
  <c r="E211" i="27"/>
  <c r="I211" i="27" s="1"/>
  <c r="E205" i="27"/>
  <c r="I205" i="27" s="1"/>
  <c r="E210" i="27"/>
  <c r="I210" i="27" s="1"/>
  <c r="E206" i="27"/>
  <c r="I206" i="27" s="1"/>
  <c r="E204" i="27"/>
  <c r="I204" i="27" s="1"/>
  <c r="E209" i="27"/>
  <c r="I209" i="27" s="1"/>
  <c r="E208" i="27"/>
  <c r="I208" i="27" s="1"/>
  <c r="E17" i="27"/>
  <c r="I17" i="27" s="1"/>
  <c r="E24" i="27"/>
  <c r="I24" i="27" s="1"/>
  <c r="E22" i="27"/>
  <c r="I22" i="27" s="1"/>
  <c r="E272" i="27"/>
  <c r="I272" i="27" s="1"/>
  <c r="G273" i="27" s="1"/>
  <c r="E26" i="54" s="1"/>
  <c r="Q26" i="54" s="1"/>
  <c r="E19" i="27"/>
  <c r="I19" i="27" s="1"/>
  <c r="G28" i="27" l="1"/>
  <c r="G98" i="27"/>
  <c r="E14" i="54" s="1"/>
  <c r="G117" i="27"/>
  <c r="E16" i="54" s="1"/>
  <c r="G202" i="27"/>
  <c r="E18" i="54" s="1"/>
  <c r="G225" i="27"/>
  <c r="E22" i="54" s="1"/>
  <c r="G270" i="27"/>
  <c r="E24" i="54" s="1"/>
  <c r="G215" i="27"/>
  <c r="E20" i="54" s="1"/>
  <c r="F275" i="27"/>
  <c r="H1" i="27" s="1"/>
  <c r="D5" i="54" l="1"/>
  <c r="E23" i="54" s="1"/>
  <c r="E2" i="43"/>
  <c r="E10" i="54"/>
  <c r="F10" i="54" s="1"/>
  <c r="E12" i="54"/>
  <c r="F12" i="54" s="1"/>
  <c r="H14" i="54"/>
  <c r="L14" i="54"/>
  <c r="P14" i="54"/>
  <c r="I14" i="54"/>
  <c r="M14" i="54"/>
  <c r="Q14" i="54"/>
  <c r="J14" i="54"/>
  <c r="N14" i="54"/>
  <c r="G14" i="54"/>
  <c r="K14" i="54"/>
  <c r="O14" i="54"/>
  <c r="M24" i="54"/>
  <c r="N24" i="54"/>
  <c r="O24" i="54"/>
  <c r="O20" i="54"/>
  <c r="P20" i="54"/>
  <c r="N20" i="54"/>
  <c r="H18" i="54"/>
  <c r="L18" i="54"/>
  <c r="G18" i="54"/>
  <c r="I18" i="54"/>
  <c r="M18" i="54"/>
  <c r="J18" i="54"/>
  <c r="J30" i="54" s="1"/>
  <c r="N18" i="54"/>
  <c r="K18" i="54"/>
  <c r="O16" i="54"/>
  <c r="Q16" i="54"/>
  <c r="P16" i="54"/>
  <c r="P22" i="54"/>
  <c r="Q22" i="54"/>
  <c r="E13" i="54" l="1"/>
  <c r="Q13" i="54" s="1"/>
  <c r="E19" i="54"/>
  <c r="P19" i="54" s="1"/>
  <c r="E25" i="54"/>
  <c r="Q25" i="54" s="1"/>
  <c r="E17" i="54"/>
  <c r="K17" i="54" s="1"/>
  <c r="E15" i="54"/>
  <c r="P15" i="54" s="1"/>
  <c r="E21" i="54"/>
  <c r="Q21" i="54" s="1"/>
  <c r="I30" i="54"/>
  <c r="E9" i="54"/>
  <c r="F9" i="54" s="1"/>
  <c r="K30" i="54"/>
  <c r="L30" i="54"/>
  <c r="N30" i="54"/>
  <c r="G30" i="54"/>
  <c r="E11" i="54"/>
  <c r="F11" i="54" s="1"/>
  <c r="F30" i="54"/>
  <c r="F32" i="54" s="1"/>
  <c r="M30" i="54"/>
  <c r="H30" i="54"/>
  <c r="O30" i="54"/>
  <c r="P30" i="54"/>
  <c r="Q30" i="54"/>
  <c r="N23" i="54"/>
  <c r="O23" i="54"/>
  <c r="M23" i="54"/>
  <c r="Q15" i="54" l="1"/>
  <c r="O15" i="54"/>
  <c r="P21" i="54"/>
  <c r="K13" i="54"/>
  <c r="K31" i="54" s="1"/>
  <c r="G13" i="54"/>
  <c r="P13" i="54"/>
  <c r="N19" i="54"/>
  <c r="I13" i="54"/>
  <c r="O19" i="54"/>
  <c r="J13" i="54"/>
  <c r="O13" i="54"/>
  <c r="H17" i="54"/>
  <c r="N13" i="54"/>
  <c r="H13" i="54"/>
  <c r="L13" i="54"/>
  <c r="M13" i="54"/>
  <c r="J17" i="54"/>
  <c r="N17" i="54"/>
  <c r="I17" i="54"/>
  <c r="G17" i="54"/>
  <c r="L17" i="54"/>
  <c r="M17" i="54"/>
  <c r="F31" i="54"/>
  <c r="F33" i="54" s="1"/>
  <c r="G32" i="54"/>
  <c r="H32" i="54" s="1"/>
  <c r="I32" i="54" s="1"/>
  <c r="J32" i="54" s="1"/>
  <c r="K32" i="54" s="1"/>
  <c r="L32" i="54" s="1"/>
  <c r="M32" i="54" s="1"/>
  <c r="N32" i="54" s="1"/>
  <c r="O32" i="54" s="1"/>
  <c r="P32" i="54" s="1"/>
  <c r="Q32" i="54" s="1"/>
  <c r="Q31" i="54"/>
  <c r="M31" i="54" l="1"/>
  <c r="O31" i="54"/>
  <c r="G31" i="54"/>
  <c r="G33" i="54" s="1"/>
  <c r="I31" i="54"/>
  <c r="P31" i="54"/>
  <c r="H31" i="54"/>
  <c r="N31" i="54"/>
  <c r="L31" i="54"/>
  <c r="J31" i="54"/>
  <c r="E28" i="54"/>
  <c r="H33" i="54" l="1"/>
  <c r="I33" i="54" s="1"/>
  <c r="J33" i="54" s="1"/>
  <c r="K33" i="54" s="1"/>
  <c r="L33" i="54" s="1"/>
  <c r="M33" i="54" s="1"/>
  <c r="N33" i="54" s="1"/>
  <c r="O33" i="54" s="1"/>
  <c r="P33" i="54" s="1"/>
  <c r="Q33" i="54" s="1"/>
</calcChain>
</file>

<file path=xl/comments1.xml><?xml version="1.0" encoding="utf-8"?>
<comments xmlns="http://schemas.openxmlformats.org/spreadsheetml/2006/main">
  <authors>
    <author>Guiomar Maria Ferreira Santos</author>
    <author>Juliana Oliveira Almeida</author>
  </authors>
  <commentList>
    <comment ref="B26" authorId="0">
      <text>
        <r>
          <rPr>
            <sz val="9"/>
            <color indexed="81"/>
            <rFont val="Segoe UI"/>
            <family val="2"/>
          </rPr>
          <t>Informar o ISS da cidade onde a obra será executada</t>
        </r>
      </text>
    </comment>
    <comment ref="B27" authorId="1">
      <text>
        <r>
          <rPr>
            <b/>
            <sz val="9"/>
            <color indexed="81"/>
            <rFont val="Segoe UI"/>
            <family val="2"/>
          </rPr>
          <t>APLICADO QUANDO MÃO DE OBRA DESONERADA</t>
        </r>
      </text>
    </comment>
  </commentList>
</comments>
</file>

<file path=xl/sharedStrings.xml><?xml version="1.0" encoding="utf-8"?>
<sst xmlns="http://schemas.openxmlformats.org/spreadsheetml/2006/main" count="1969" uniqueCount="724">
  <si>
    <t>ITEM</t>
  </si>
  <si>
    <t>UNID.</t>
  </si>
  <si>
    <t xml:space="preserve">TOTAL GERAL </t>
  </si>
  <si>
    <t>PRAZO :</t>
  </si>
  <si>
    <t>QUANT.</t>
  </si>
  <si>
    <t xml:space="preserve">COMPOSIÇÃO DE PREÇOS </t>
  </si>
  <si>
    <t>COMPOSIÇÃO DE CUSTOS</t>
  </si>
  <si>
    <t>DESCRIÇÃO DOS SERVIÇOS</t>
  </si>
  <si>
    <t>%</t>
  </si>
  <si>
    <t>CÁLCULO DO BDI</t>
  </si>
  <si>
    <t>OBSERVAÇÕES</t>
  </si>
  <si>
    <t>Administração Central</t>
  </si>
  <si>
    <t>Seguros e Garantias</t>
  </si>
  <si>
    <t>Riscos</t>
  </si>
  <si>
    <t>Despesas Financeiras</t>
  </si>
  <si>
    <t>Lucro</t>
  </si>
  <si>
    <t>Impostos: PIS e COFINS</t>
  </si>
  <si>
    <t>Impostos: ISS (mun.)</t>
  </si>
  <si>
    <t>OBRA :</t>
  </si>
  <si>
    <t>LOCAL :</t>
  </si>
  <si>
    <t>ORÇAMENTO BÁSICO</t>
  </si>
  <si>
    <t>CÓDIGO</t>
  </si>
  <si>
    <t>REFERENCIA</t>
  </si>
  <si>
    <t>EQUALIZAÇÕES</t>
  </si>
  <si>
    <t>VERIFICAÇÃO</t>
  </si>
  <si>
    <t>PARAMETRO</t>
  </si>
  <si>
    <t>Justificativa das escolhas dos valores do BDI:</t>
  </si>
  <si>
    <t>Onde:</t>
  </si>
  <si>
    <t>AC: Taxa de Administração Central</t>
  </si>
  <si>
    <t>S: Taxa de Seguro</t>
  </si>
  <si>
    <t>R: Taxa de Riscos</t>
  </si>
  <si>
    <t>G: Taxa de Garantias</t>
  </si>
  <si>
    <t>DF: Taxa de Despesas Financeiras</t>
  </si>
  <si>
    <t>L: Taxa de Lucro/remuneração</t>
  </si>
  <si>
    <t>I: Taxa de Incidência de Impostos (PIS, COFINS, ISS, CPRB)</t>
  </si>
  <si>
    <t>CPRB</t>
  </si>
  <si>
    <t>SINAPI</t>
  </si>
  <si>
    <t>BDI SERV</t>
  </si>
  <si>
    <t>BENEFÍCIOS E DESPESAS INDIRETAS</t>
  </si>
  <si>
    <t xml:space="preserve">a) Os percentuais de Impostos a serem adotados devem ser indicados pelo Tomador, conforme legislação vigente. Para o ISS, deverão ser definidos pelo Tomador, através de declaração informativa, conforme legislação tributária municipal, a base de cálculo e, sobre esta, a respectiva alíquota do ISS, que será um percentual entre 2% e 5%.
b) As tabelas acima foram construídas considerando a desoneração sobre a folha de pagamento prevista na Lei n° 12.844/2013. Para análise de orçamentos considerando a contribuição previdenciária sobre a receita bruta deverá ser somada a alíquota de 2% no item impostos.
c) Para o tipo de obra “Construção de Edifícios” enquadram-se: a construção e reforma de: edifícios, unidades habitacionais, escolas, hospitais, hotéis, restaurantes, armazéns e depósitos, edifícios para uso agropecuário, estações para trens e metropolitanos, estádios esportivos e quadras cobertas, instalações para embarque e desembarque de passageiros (em aeroportos, rodoviárias, portos, etc.), penitenciárias e presídios, a construção de edifícios industriais (fábricas, oficinas, galpões industriais, etc.), conforme classificação 4120-4 do CNAE 2.0. Também enquadram-se pórticos, mirantes e outros edifícios de finalidade turística.
</t>
  </si>
  <si>
    <t>COTAÇÃO</t>
  </si>
  <si>
    <t>1.1.1</t>
  </si>
  <si>
    <t>UND</t>
  </si>
  <si>
    <t>M</t>
  </si>
  <si>
    <t>TOTAL</t>
  </si>
  <si>
    <t>KG</t>
  </si>
  <si>
    <t>1.2.1</t>
  </si>
  <si>
    <t>PREÇO UNIT</t>
  </si>
  <si>
    <t>COMPOSIÇÃO</t>
  </si>
  <si>
    <t>H</t>
  </si>
  <si>
    <t>ELETRICISTA COM ENCARGOS COMPLEMENTARES</t>
  </si>
  <si>
    <t>PREÇO UNIT COM BDI</t>
  </si>
  <si>
    <t>01</t>
  </si>
  <si>
    <t>01.01</t>
  </si>
  <si>
    <t>PESSOAL TECNICO / ADMINISTRATIVO</t>
  </si>
  <si>
    <t>MOBILIZACAO E DESMOBILIZACAO</t>
  </si>
  <si>
    <t>01.02</t>
  </si>
  <si>
    <t>3.1</t>
  </si>
  <si>
    <t>3.2</t>
  </si>
  <si>
    <t>MOBILIZACAO DA OBRA E DESMOBILIZACAO OBRA - SE RESTRINGIRÁ A COBRIR AS DESPESAS COM TRANSPORTE, CARGA E DESCARGA NECESSÁRIOS À MOBILIZAÇÃO E À DESMOBILIZAÇÃO DOS EQUIPAMENTOS E MÃO DE OBRA UTILIZADOS NO CANTEIRO</t>
  </si>
  <si>
    <t xml:space="preserve">LIMPEZA FINAL DA OBRA  </t>
  </si>
  <si>
    <t>LIMPEZA DA OBRA</t>
  </si>
  <si>
    <t>4.1</t>
  </si>
  <si>
    <t>4.2</t>
  </si>
  <si>
    <t>4.3</t>
  </si>
  <si>
    <t>4.4</t>
  </si>
  <si>
    <t>4.5</t>
  </si>
  <si>
    <t>4.6</t>
  </si>
  <si>
    <t>6.1</t>
  </si>
  <si>
    <t xml:space="preserve">CRONOGRAMA FÍSICO-FINANCEIRO </t>
  </si>
  <si>
    <t>Objeto:</t>
  </si>
  <si>
    <t xml:space="preserve">Valor da Obra: </t>
  </si>
  <si>
    <t>Local:</t>
  </si>
  <si>
    <t>VALOR  DOS SERVIÇOS</t>
  </si>
  <si>
    <t>SERVIÇOS  A  EXECUTAR  -  Em %</t>
  </si>
  <si>
    <t>MÊS 01</t>
  </si>
  <si>
    <t>MÊS 02</t>
  </si>
  <si>
    <t>MÊS 03</t>
  </si>
  <si>
    <t xml:space="preserve">ADMINISTRAÇÃO LOCAL </t>
  </si>
  <si>
    <t>VALOR TOTAL DA OBRA:</t>
  </si>
  <si>
    <t>TOTAL SIMPLES - R$</t>
  </si>
  <si>
    <t>TOTAL SIMPLES - %</t>
  </si>
  <si>
    <t>TOTAL ACUMULADO - R$</t>
  </si>
  <si>
    <t>TOTAL ACUMULADO - %</t>
  </si>
  <si>
    <t>SUBTOTAL ADMINISTRAÇÃO LOCAL</t>
  </si>
  <si>
    <t>OK</t>
  </si>
  <si>
    <t>PREÇO TOTAL COM BDI</t>
  </si>
  <si>
    <t>4.7</t>
  </si>
  <si>
    <t>4.8</t>
  </si>
  <si>
    <t>4.9</t>
  </si>
  <si>
    <t>ARQUITETÔNICO</t>
  </si>
  <si>
    <t>M²</t>
  </si>
  <si>
    <t>M³</t>
  </si>
  <si>
    <t>ELÉTRICO</t>
  </si>
  <si>
    <t>CAIXA DE EQUIPOTENCIALIZAÇÃO</t>
  </si>
  <si>
    <t>PREFEITURA MUNICIPAL DE SARZEDO</t>
  </si>
  <si>
    <t>Sarzedo - MG</t>
  </si>
  <si>
    <t>1</t>
  </si>
  <si>
    <t>PEDREIRO COM ENCARGOS COMPLEMENTARES</t>
  </si>
  <si>
    <t>SERVENTE COM ENCARGOS COMPLEMENTARES</t>
  </si>
  <si>
    <t>ARGAMASSA TRAÇO 1:3 (CIMENTO E AREIA MÉDIA) PREPARO MANUAL</t>
  </si>
  <si>
    <t>UNID</t>
  </si>
  <si>
    <t>CUSTO UNIT</t>
  </si>
  <si>
    <t>CUSTO TOTAL</t>
  </si>
  <si>
    <t>COEF</t>
  </si>
  <si>
    <t>2</t>
  </si>
  <si>
    <t>3</t>
  </si>
  <si>
    <t>PROPOSTAS</t>
  </si>
  <si>
    <t>EMPRESAS</t>
  </si>
  <si>
    <t>PREÇO UNITÁRIO</t>
  </si>
  <si>
    <t>TELHANORTE</t>
  </si>
  <si>
    <t>CASA E CONSTRUÇÃO</t>
  </si>
  <si>
    <t>SODIMAC</t>
  </si>
  <si>
    <t>4</t>
  </si>
  <si>
    <t>AZULEJISTA OU LADRILHISTA COM ENCARCOS COMPLEMENTARES</t>
  </si>
  <si>
    <t>REJUNTE BRANCO, CIMENTÍCIO</t>
  </si>
  <si>
    <t>ARGAMASSA COLANTE TIPO ACIII</t>
  </si>
  <si>
    <t>5</t>
  </si>
  <si>
    <t>EQUALIZAÇÃO</t>
  </si>
  <si>
    <t>ENCANADOR OU BOMBEIRO HIDRÁULICO COM ENCARGOS COMPLEMENTARES</t>
  </si>
  <si>
    <t>6</t>
  </si>
  <si>
    <t>AUXILIAR DE ELETRICISTA COM ENCARGOS COMPLEMENTARES</t>
  </si>
  <si>
    <t>7</t>
  </si>
  <si>
    <t>8</t>
  </si>
  <si>
    <t>9</t>
  </si>
  <si>
    <t>ESTRUTURAL</t>
  </si>
  <si>
    <t>ENGENHEIRO CIVIL DE OBRA PLENO COM ENCARGOS COMPLEMENTARES</t>
  </si>
  <si>
    <t>01.03</t>
  </si>
  <si>
    <t>SERVIÇOS PRELIMINARES</t>
  </si>
  <si>
    <t xml:space="preserve">PLACA DE OBRA EM CHAPA DE AÇO GALVANIZADO </t>
  </si>
  <si>
    <t>74209/001</t>
  </si>
  <si>
    <t>10</t>
  </si>
  <si>
    <t>BARRA CHATA DE ALUMÍNIO FURADA 3/4" X 1/8" FORNECIMENTO E INSTALAÇÃO</t>
  </si>
  <si>
    <t>BARRA DE FERRO RETANGULAR, BARRA CHATA, 3/4" X 1/8" (L X E), 0,47 KG/M</t>
  </si>
  <si>
    <t>11</t>
  </si>
  <si>
    <t>CAIXA DE INSPEÇÃO EM POLIETILENO PARA ATERRAMENTO E PARA RAIOS DIAMETRO 300 MM - FORNECIMENTO E INSTALAÇÃO</t>
  </si>
  <si>
    <t xml:space="preserve">CAIXA INSPECAO EM POLIETILENO PARA ATERRAMENTO E PARA RAIOS DIAMETRO = 300 MM
  Descrição Complementar: </t>
  </si>
  <si>
    <t>DPS VCL SLIM CLASSE I/II</t>
  </si>
  <si>
    <t>BOX RETO PARA SEALTUBO</t>
  </si>
  <si>
    <t>12</t>
  </si>
  <si>
    <t>CAIXA DE EQUIPOTENCIALIZAÇÃO - FORNECIMENTO E MONTAGEM</t>
  </si>
  <si>
    <t>EXECUÇÃO DE ALMOXARIFADO EM CANTEIRO DE OBRA EM CHAPA DE MADEIRA COMPENSADA, INCLUSO PRATELEIRAS. AF_02/2016</t>
  </si>
  <si>
    <t>13</t>
  </si>
  <si>
    <t>FIXADOR UNIVERSAL DE SPDA ESTANHADO - FORNECIMENTO E INSTALAÇÃO</t>
  </si>
  <si>
    <t>FIXADOR UNIVERSAL SPDA ESTANHADO</t>
  </si>
  <si>
    <t>PARAFUSO INOX SEXT RSOBM 6X45MM</t>
  </si>
  <si>
    <t>BUCHA NYLON S-10</t>
  </si>
  <si>
    <t>PARAFUSO INOX SEXT 1/4X1.1/4</t>
  </si>
  <si>
    <t>ARRUELA INOX 1/4P</t>
  </si>
  <si>
    <t>PARAFUSO INOX AUTO ATPAN 4,2X50MM</t>
  </si>
  <si>
    <t>1.3.1</t>
  </si>
  <si>
    <t>1.3.2</t>
  </si>
  <si>
    <t>1.3.3</t>
  </si>
  <si>
    <t>1.3.4</t>
  </si>
  <si>
    <t>2.1</t>
  </si>
  <si>
    <t>2.2</t>
  </si>
  <si>
    <t>2.3</t>
  </si>
  <si>
    <t>7.1</t>
  </si>
  <si>
    <t>ESTRUTURA METÁLICA</t>
  </si>
  <si>
    <t>6.2</t>
  </si>
  <si>
    <t>6.3</t>
  </si>
  <si>
    <t>6.4</t>
  </si>
  <si>
    <t>6.5</t>
  </si>
  <si>
    <t>6.6</t>
  </si>
  <si>
    <t>6.7</t>
  </si>
  <si>
    <t>6.8</t>
  </si>
  <si>
    <t>FORNECIMENTO E INSTALÇÃO DE RUFO DESENVOLVIMENTO 205MM EM CHAPA DE AÇO GALVANIZADO</t>
  </si>
  <si>
    <t>FORNECIMENTO E INSTALÇÃO DE RUFO DESENVOLVIMENTO 170MM EM CHAPA DE AÇO GALVANIZADO</t>
  </si>
  <si>
    <t>MÊS 04</t>
  </si>
  <si>
    <t>MÊS 05</t>
  </si>
  <si>
    <t>MÊS 06</t>
  </si>
  <si>
    <t>14</t>
  </si>
  <si>
    <t>PREGO DE ACO POLIDO COM CABECA 18 X 27 (2 1/2 X 10)</t>
  </si>
  <si>
    <t>MONTADOR DE ESTRUTURA METÁLICA COM ENCARGOS COMPLEMENTARES</t>
  </si>
  <si>
    <t>SOLDADOR COM ENCARGOS COMPLEMENTARES</t>
  </si>
  <si>
    <t>SERRALHEIRO COM ENCARGOS COMPLEMENTARES</t>
  </si>
  <si>
    <t>CHAPA DE AÇO 5X50X95</t>
  </si>
  <si>
    <t>CHAPA DE AÇO 5X28X95</t>
  </si>
  <si>
    <t>PERFIL U ENRIJECIDO 75X40X15X3,00X3,89KG</t>
  </si>
  <si>
    <t>15</t>
  </si>
  <si>
    <t>TELHADISTA COM ENCARGOS COMPLEMENTARES</t>
  </si>
  <si>
    <t>RUFO CH. Nº26 (O,5MM)X205</t>
  </si>
  <si>
    <t>310ML</t>
  </si>
  <si>
    <t xml:space="preserve">REBITE DE ALUMINIO VAZADO DE REPUXO, 3,2 X 8 MM (1KG = 1025 UNIDADES)
</t>
  </si>
  <si>
    <t>SELANTE ELASTICO MONOCOMPONENTE A BASE DE POLIURETANO PARA JUNTAS DIVERSAS</t>
  </si>
  <si>
    <t>SOLDA 50/50</t>
  </si>
  <si>
    <t>16</t>
  </si>
  <si>
    <t>RUFO CH. Nº26 (O,5MM)X170</t>
  </si>
  <si>
    <t>17</t>
  </si>
  <si>
    <t>CHAPIM CH Nº26(0,5)X365X1000</t>
  </si>
  <si>
    <t>18</t>
  </si>
  <si>
    <t>PONTEIRA CH Nº26(0,5)X150X308</t>
  </si>
  <si>
    <t>CUMEEIRA TRAPEZ CH/Nº22-0,8MM (7,8KG/M³) 400X1000</t>
  </si>
  <si>
    <t>PARAFUSO ZINCADO, SEXTAVADO, COM ROSCA INTEIRA, DIAMETRO 5/8", COMPRIMENTO 3", COM PORCA E ARRUELA DE PRESSÃO MÉDIA</t>
  </si>
  <si>
    <t>SELANTE TIPO VEDA CALHA PARA METAL E FIBROCIMENTO</t>
  </si>
  <si>
    <t>PÇ</t>
  </si>
  <si>
    <t>20</t>
  </si>
  <si>
    <t>TELHA TRAPEZOIDAL LR40-CH/Nº22-0,8MM (7,8KG/M³) X 1M² - AÇO GALVANIZADO</t>
  </si>
  <si>
    <t>HASTE RETA PARA GANCHO DE FERRO GALVANIZADO, COM ROSCA 1/4 " X 30 CM PARA FIXACAO DE TELHA METALICA, INCLUI PORCA E ARRUELAS DE VEDACAO</t>
  </si>
  <si>
    <t>21</t>
  </si>
  <si>
    <t>22</t>
  </si>
  <si>
    <t>23</t>
  </si>
  <si>
    <t>PERFIL U 100X50X3,00X4,48KG</t>
  </si>
  <si>
    <t>CHAPA DE AÇO 5X47X94</t>
  </si>
  <si>
    <t>CHAPA DE AÇO 5X77X85</t>
  </si>
  <si>
    <t>30</t>
  </si>
  <si>
    <t>31</t>
  </si>
  <si>
    <t xml:space="preserve">SERVIÇO: FORNECIMENTO E INSTALAÇÃO DE TELHA TRAPEZOIDAL EM CHAPA DE AÇO GALVANIZADO </t>
  </si>
  <si>
    <t xml:space="preserve">SERVIÇO: FORNECIMENTO E INSTALAÇÃO DE CUMEEIRA EM CHAPA DE AÇO GALVANIZADO </t>
  </si>
  <si>
    <t xml:space="preserve">SERVIÇO: FORNECIMENTO E INSTALAÇÃO DE PONTEIRA EM CHAPA DE AÇO GALVANIZADO </t>
  </si>
  <si>
    <t>SPCI</t>
  </si>
  <si>
    <t>7.2</t>
  </si>
  <si>
    <t>7.3</t>
  </si>
  <si>
    <t>7.4</t>
  </si>
  <si>
    <t>7.5</t>
  </si>
  <si>
    <t>7.6</t>
  </si>
  <si>
    <t>7.7</t>
  </si>
  <si>
    <t>7.8</t>
  </si>
  <si>
    <t>32</t>
  </si>
  <si>
    <t>SETOP</t>
  </si>
  <si>
    <t>9.1</t>
  </si>
  <si>
    <t>8.1</t>
  </si>
  <si>
    <t>HIDROSSANITÁRIO</t>
  </si>
  <si>
    <t>8.3</t>
  </si>
  <si>
    <t>8.4</t>
  </si>
  <si>
    <t>8.5</t>
  </si>
  <si>
    <t>8.6</t>
  </si>
  <si>
    <t>8.2</t>
  </si>
  <si>
    <t>AUXILIAR DE ENCANADOR OU BOMBEIRO HIDRÁULICO COM ENCARGOS COMPLEMENTARES</t>
  </si>
  <si>
    <t>4.10</t>
  </si>
  <si>
    <t>4.11</t>
  </si>
  <si>
    <t>4.12</t>
  </si>
  <si>
    <t>4.13</t>
  </si>
  <si>
    <t>SERVIÇO PRELIMINAR</t>
  </si>
  <si>
    <t>TUBULÕES</t>
  </si>
  <si>
    <t>12 meses</t>
  </si>
  <si>
    <t>MÊS 07</t>
  </si>
  <si>
    <t>MÊS 08</t>
  </si>
  <si>
    <t>MÊS 09</t>
  </si>
  <si>
    <t>MÊS 10</t>
  </si>
  <si>
    <t>MÊS 11</t>
  </si>
  <si>
    <t>MÊS 12</t>
  </si>
  <si>
    <t>SILICONE ACETICO USO GERAL INCOLOR 280G</t>
  </si>
  <si>
    <t>VIDRO TEMPERADO INCOLOR E= 8 MM, SEM COLOCAÇÃO</t>
  </si>
  <si>
    <t>24</t>
  </si>
  <si>
    <t>25</t>
  </si>
  <si>
    <t>26</t>
  </si>
  <si>
    <t>27</t>
  </si>
  <si>
    <t>28</t>
  </si>
  <si>
    <t>29</t>
  </si>
  <si>
    <t xml:space="preserve">FORNECIMENTO E INSTALAÇÃO DE RUFO DESENVOLVIMENTO 205MM EM CHAPA DE AÇO GALVANIZADO </t>
  </si>
  <si>
    <t>FORNECIMENTO E INSTALAÇÃO DE RUFO DESENVOLVIMENTO 170MM EM CHAPA DE AÇO GALVANIZADO</t>
  </si>
  <si>
    <t>SERVIÇO: FORNECIMENTO E INSTALAÇÃO DE CHAPIM EM CHAPA DE AÇO GALVANIZADO</t>
  </si>
  <si>
    <t>SERVIÇO: FORNECIMENTO E INSTALAÇÃO DE PONTEIRA EM CHAPA DE AÇO GALVANIZADO</t>
  </si>
  <si>
    <t>SERVIÇO: FORNECIMENTO E INSTALAÇÃO DE CUMEEIRA EM CHAPA DE AÇO GALVANIZADO</t>
  </si>
  <si>
    <t>SERVIÇO: FORNECIMENTO E INSTALAÇÃO DE TELHA TRAPEZOIDAL EM CHAPA DE AÇO GALVANIZADO</t>
  </si>
  <si>
    <t>MAGAZINE LUIZA</t>
  </si>
  <si>
    <t>INC-EXT-016</t>
  </si>
  <si>
    <t>INC-LUM-005</t>
  </si>
  <si>
    <t>PLACA FOTOLUMINESCENTE S12 - 758/379MM</t>
  </si>
  <si>
    <t>PLACA FOTOLUMINESCENTE S3 - 316/158MM</t>
  </si>
  <si>
    <t>PLACA FOTOLUMINESCENTE E5 313MM</t>
  </si>
  <si>
    <t>SERVIÇO: ESTRUTURA METÁLICA EM TESOURAS  - TESOURA MAIOR</t>
  </si>
  <si>
    <t>SERVIÇO: ESTRUTURA METÁLICA EM TESOURAS - TESOURA MAIOR</t>
  </si>
  <si>
    <t>SERVIÇO: ESTRUTURA METÁLICA EM TESOURAS  - TESOURA MENOR</t>
  </si>
  <si>
    <t>SERVIÇO: ESTRUTURA METÁLICA EM TESOURAS - TESOURA MENOR</t>
  </si>
  <si>
    <t xml:space="preserve">SERVIÇO: ESTRUTURA METÁLICA EM TERÇAS </t>
  </si>
  <si>
    <t>SERVIÇO: ESTRUTURA METÁLICA EM TERÇAS 20,70M</t>
  </si>
  <si>
    <t>SERVIÇO: FORNECIMENTO E INSTALAÇÃO DE CHAPIM EM CHAPA DE AÇO GALVANIZADO - CHAPIM MENOR</t>
  </si>
  <si>
    <t>SERVIÇO: FORNECIMENTO E INSTALAÇÃO DE CHAPIM EM CHAPA DE AÇO GALVANIZADO - CHAPIM MAIOR</t>
  </si>
  <si>
    <t>CALHA EM CHAPA DE AÇO GALVANIZADO NUMERO 20</t>
  </si>
  <si>
    <t>CHAPA DE ACO GALVANIZADA BITOLA GSG 20, E = 0,95 MM (7,60 KG/M2)</t>
  </si>
  <si>
    <t>REBITE DE ALUMINIO VAZADO DE REPUXO, 3,2 X 8 MM (1KG = 1025 UNIDADES)</t>
  </si>
  <si>
    <t>CALHA EM CHAPA DE AÇO GALVAIZADO NÚMERO  20</t>
  </si>
  <si>
    <t>PORTA DE AÇO E VIDRO 120X250</t>
  </si>
  <si>
    <t>FORNECIMENTO E ASSENTAMENTO DE JANELA DE ALUMINIO, LINHA SUPREMA ACABAMENTO ANODIZADO, MAXIMO-AR COM CONTRAMARCOS</t>
  </si>
  <si>
    <t>SER-JAN-035</t>
  </si>
  <si>
    <t xml:space="preserve">PIS-CON-021 </t>
  </si>
  <si>
    <t>PINTURA ACRÍLICA, EM TETOS, 2 DEMÃOS SEM MASSA CORRIDA,
EXCLUSIVE FUNDO SELADOR</t>
  </si>
  <si>
    <t>PIN-ACR-005</t>
  </si>
  <si>
    <t>PIN-ACR-006</t>
  </si>
  <si>
    <t>VASO SANITÁRIO LOUÇA BRANCA INFANTIL</t>
  </si>
  <si>
    <t>LOU-VAS-025</t>
  </si>
  <si>
    <t>PINTURA ACRÍLICA, EM PAREDES, 2 DEMÃOS SEM MASSA CORRIDA,
EXCLUSIVE FUNDO SELADOR (PAREDES INTERNAS)</t>
  </si>
  <si>
    <t>PINTURA ACRÍLICA, EM PAREDES, 2 DEMÃOS SEM MASSA CORRIDA,
EXCLUSIVE FUNDO SELADOR (PAREDES EXTERNAS)</t>
  </si>
  <si>
    <t>CUBA DE LOUÇA BRANCA DE EMBUTIR, OVAL, INCLUSIVE VÁLVULA,
SIFÃO E LIGAÇÕES CROMADAS</t>
  </si>
  <si>
    <t xml:space="preserve">LOU-CUB-005 </t>
  </si>
  <si>
    <t>VIDRO TEMPERADO, COLOCADO EM CAIXILHO COM OU SEM
BAGUETES, COM GAXETA DE NEOPRENE E = 10 MM</t>
  </si>
  <si>
    <t>VID-TEM-015</t>
  </si>
  <si>
    <t>PINTURA ACRÍLICA, EM PAREDES, 2 DEMÃOS SEM MASSA CORRIDA,
EXCLUSIVE FUNDO SELADOR (PÓRTICO)</t>
  </si>
  <si>
    <t>BARRA DE APOIO EM AÇO INOX PARA P.N.E. L = 100 CM (PAREDE)</t>
  </si>
  <si>
    <t>ACE-BAR-010</t>
  </si>
  <si>
    <t>BARRA DE SEGURANÇA PARA BANCADAS</t>
  </si>
  <si>
    <t>PORTA DE ALUMÍNIO DE ABRIR COM LAMBRI, COM GUARNIÇÃO, FIXAÇÃO COM PARAFUSOS - FORNECIMENTO E INSTALAÇÃO. AF_08/2015 (90X210 cm)</t>
  </si>
  <si>
    <t>PORTA DE ALUMÍNIO DE ABRIR COM LAMBRI, COM GUARNIÇÃO, FIXAÇÃO COM PARAFUSOS - FORNECIMENTO E INSTALAÇÃO. AF_08/2015 (80X210 cm)</t>
  </si>
  <si>
    <t>CAIXILHO FIXO, DE ALUMINIO, PARA VIDRO</t>
  </si>
  <si>
    <t>JANELA REDONDA EM ALUMÍNIO E VIDRO d=90 cm - FORNECIMENTO E INSTALAÇÃO</t>
  </si>
  <si>
    <t>PISO VINILICO SEMIFLEXIVEL PADRAO LISO, ESPESSURA 3,2MM, FIXADO COM COLA</t>
  </si>
  <si>
    <t>ALVENARIA DE VEDAÇÃO DE BLOCOS CERÂMICOS FURADOS NA HORIZONTAL DE 9X19X19CM (ESPESSURA 9CM) DE PAREDES COM ÁREA LÍQUIDA MAIOR OU IGUAL A 6M²COM VÃOS E ARGAMASSA DE ASSENTAMENTO COM PREPARO EM BETONEIRA. AF_06/2014</t>
  </si>
  <si>
    <t>https://www.telhanorte.com.br/revestimento-de-parede-bold-25x35cm-original-esmaltado-branco-incefra-1450395/p?idsku=1450395&amp;gclid=CjwKCAjwiurXBRAnEiwAk2GFZmQ294W03C2hp8S05eVQseEYAKJf0kWNOEm2G6-8ihf8GMAuBkBoAxoC2N8QAvD_BwE</t>
  </si>
  <si>
    <t>https://www.cec.com.br/pisos-e-revestimentos/revest-para-parede/revestimentos-para-parede-ate-30x60/revestimento-25x35cm-rvi-18000?produto=1232426&amp;utm_content=pisos-e-revestimentos&amp;utm_medium=cpc&amp;utm_campaign=GoogleShop&amp;utm_source=google-shopping&amp;idpublicacao=791d2005-d206-4804-b297-71cab438caf1&amp;gclid=CjwKCAjwiurXBRAnEiwAk2GFZp9mue453GYxkAta0qrhG6pqAHTk1PXIhADg6mxM9KTtdCjWCE6ovRoCkxMQAvD_BwE</t>
  </si>
  <si>
    <t>http://www.sodimac.com.br/sodimac-br/product/737830/Revestimento-Ref-18000-Caixa-2,19m%C2%B2-25x35cm-Branco-Brilhante/737830</t>
  </si>
  <si>
    <t>Revestimento de parede bold 25x35cm Original esmaltado branco Incefra</t>
  </si>
  <si>
    <t>AZULEJO BRANCO 25X35 - FORNECIMENTO E INSTALAÇÃO</t>
  </si>
  <si>
    <t>GRANITO PARA BANCADA, POLIDO, SAMOA, E= *2,5* CM</t>
  </si>
  <si>
    <t>RODAPE OU RODABANCADA EM GRANITO, POLIDO, SAMOA, H= 10 CM, E= *2,0* CM</t>
  </si>
  <si>
    <t>SOLEIRA EM GRANITO, POLIDO, SAMOA, L= *15* CM, E= *2,0* CM</t>
  </si>
  <si>
    <t>PEITORIL EM GRANITO, POLIDO, SAMOA, L= *15* CM, E= *2,0* CM</t>
  </si>
  <si>
    <t>CONTRAPISO EM CONCRETO COM SEIXO, E=5 CM (PISO GROSSO)</t>
  </si>
  <si>
    <t xml:space="preserve">PIS-CON-015 </t>
  </si>
  <si>
    <t>CONTRAPISO DESEMPENADO, COM ARGAMASSA 1:3, SEM JUNTA E =
3 CM</t>
  </si>
  <si>
    <t>DIVISORIA EM GRANITO, COM DUAS FACES POLIDAS, SAMOA, E= *3,0* CM</t>
  </si>
  <si>
    <t>BUCHA DE REDUÇÃO, PVC, SOLDÁVEL, DN 40MM X 32MM, INSTALADO EM RAMAL OU SUB-RAMAL DE ÁGUA - FORNECIMENTO E INSTALAÇÃO</t>
  </si>
  <si>
    <t>BUCHA DE REDUCAO DE PVC, SOLDAVEL, LONGA, COM 40 X 25 MM, PARA AGUA FRIA PREDIAL</t>
  </si>
  <si>
    <t>SOLUCAO LIMPADORA PARA PVC, FRASCO COM 1000 CM3</t>
  </si>
  <si>
    <t>ADESIVO PLASTICO PARA PVC, FRASCO COM 850 GR</t>
  </si>
  <si>
    <t>LIXA D'AGUA EM FOLHA, GRAO 100</t>
  </si>
  <si>
    <t>BUCHA DE REDUÇÃO, PVC, SOLDÁVEL, DN 32MM X 25MM, INSTALADO EM RAMAL OU SUB-RAMAL DE ÁGUA - FORNECIMENTO E INSTALAÇÃO</t>
  </si>
  <si>
    <t>BUCHA DE REDUCAO DE PVC, SOLDAVEL, CURTA, COM 32 X 25 MM, PARA AGUA FRIA PREDIAL</t>
  </si>
  <si>
    <t>BUCHA DE REDUCAO DE PVC, SOLDAVEL, CURTA, COM 25 X 20 MM, PARA AGUA FRIA PREDIAL</t>
  </si>
  <si>
    <t>BUCHA DE REDUÇÃO, PVC, SOLDÁVEL, DN 25MM X 20MM, INSTALADO EM RAMAL OU SUB-RAMAL DE ÁGUA - FORNECIMENTO E INSTALAÇÃO</t>
  </si>
  <si>
    <t>JOELHO 90 GRAUS, PVC, SOLDÁVEL, DN 20MM, INSTALADO EM RAMAL OU SUB-RAMAL DE ÁGUA - FORNECIMENTO E INSTALAÇÃO. AF_12/2014</t>
  </si>
  <si>
    <t>JOELHO 90 GRAUS, PVC, SOLDÁVEL, DN 25MM, INSTALADO EM RAMAL OU SUB-RAMAL DE ÁGUA - FORNECIMENTO E INSTALAÇÃO. AF_12/2014</t>
  </si>
  <si>
    <t>JOELHO 90 GRAUS, PVC, SOLDÁVEL, DN 32MM, INSTALADO EM RAMAL OU SUB-RAMAL DE ÁGUA - FORNECIMENTO E INSTALAÇÃO. AF_12/2014</t>
  </si>
  <si>
    <t>JOELHO 90 GRAUS, PVC, SOLDÁVEL, DN 40MM, INSTALADO EM PRUMADA DE ÁGUA - FORNECIMENTO E INSTALAÇÃO. AF_12/2014</t>
  </si>
  <si>
    <t>TE, PVC, SOLDÁVEL, DN 20MM, INSTALADO EM RAMAL DE DISTRIBUIÇÃO DE ÁGUA - FORNECIMENTO E INSTALAÇÃO. AF_12/2014</t>
  </si>
  <si>
    <t>TE, PVC, SOLDÁVEL, DN 25MM, INSTALADO EM RAMAL DE DISTRIBUIÇÃO DE ÁGUA - FORNECIMENTO E INSTALAÇÃO. AF_12/2014</t>
  </si>
  <si>
    <t>TE, PVC, SOLDÁVEL, DN 40MM, INSTALADO EM PRUMADA DE ÁGUA - FORNECIMENTO E INSTALAÇÃO. AF_12/2014</t>
  </si>
  <si>
    <t>TUBO, PVC, SOLDÁVEL, DN 20MM, INSTALADO EM RAMAL OU SUB-RAMAL DE ÁGUA - FORNECIMENTO E INSTALAÇÃO. AF_12/2014</t>
  </si>
  <si>
    <t>TUBO, PVC, SOLDÁVEL, DN 25MM, INSTALADO EM RAMAL OU SUB-RAMAL DE ÁGUA - FORNECIMENTO E INSTALAÇÃO. AF_12/2014</t>
  </si>
  <si>
    <t>TUBO, PVC, SOLDÁVEL, DN 32MM, INSTALADO EM RAMAL OU SUB-RAMAL DE ÁGUA - FORNECIMENTO E INSTALAÇÃO. AF_12/2014</t>
  </si>
  <si>
    <t>TUBO, PVC, SOLDÁVEL, DN 40MM, INSTALADO EM PRUMADA DE ÁGUA - FORNECIMENTO E INSTALAÇÃO. AF_12/2014</t>
  </si>
  <si>
    <t xml:space="preserve">DEM-PIS-005 </t>
  </si>
  <si>
    <t xml:space="preserve">DEM-ALV-005 </t>
  </si>
  <si>
    <t>DEMOLIÇÃO DE ALVENARIA DE TIJOLO E BLOCO SEM APROVEITAMENTO DO MATERIAL, INCLUSIVE AFASTAMENTO</t>
  </si>
  <si>
    <t xml:space="preserve">DEM-CON-010 </t>
  </si>
  <si>
    <t xml:space="preserve">DEMOLIÇÃO DE CONCRETO ARMADO-MANUAL, INCLUSIVE AFASTAMENTO </t>
  </si>
  <si>
    <t>CHUVEIRO ELETRICO COMUM CORPO PLASTICO TIPO DUCHA, FORNECIMENTO E INSTALACAO</t>
  </si>
  <si>
    <t>TORNEIRA CROMADA DE MESA PARA LAVATORIO TEMPORIZADA PRESSAO BICA BAIXA - FORNECIMENTO E INSTALAÇÃO</t>
  </si>
  <si>
    <t>TORNEIRA CROMADA DE MESA PARA LAVATORIO TEMPORIZADA PRESSAO BICA BAIXA</t>
  </si>
  <si>
    <t>FITA VEDA ROSCA EM ROLOS DE 18 MM X 10 M (L X C)</t>
  </si>
  <si>
    <t>REGISTRO PRESSÃO COM CANOPLA CROMADO D = 25 MM (1")</t>
  </si>
  <si>
    <t>HID-REG-011</t>
  </si>
  <si>
    <t xml:space="preserve">REGISTRO DE GAVETA BRUTO D = 25 MM (1") </t>
  </si>
  <si>
    <t>HID-REG-025</t>
  </si>
  <si>
    <t>REGISTRO DE GAVETA BRUTO D = 40 MM (1 1/2")</t>
  </si>
  <si>
    <t>HID-REG-035</t>
  </si>
  <si>
    <t>BUCHA DE REDUÇÃO, PVC, SOLDÁVEL, DN 40MM X 25MM, INSTALADO EM RAMAL OU SUB-RAMAL DE ÁGUA - FORNECIMENTO E INSTALAÇÃO</t>
  </si>
  <si>
    <t xml:space="preserve">HID-SIF-015 </t>
  </si>
  <si>
    <t>CAIXA SIFONADA EM PVC COM GRELHA REDONDA 100 X 100 X 50 MM</t>
  </si>
  <si>
    <t>JOELHO 45 GRAUS, PVC, SERIE NORMAL, ESGOTO PREDIAL, DN 50 MM, JUNTA ELÁSTICA, FORNECIDO E INSTALADO EM RAMAL DE DESCARGA OU RAMAL DE ESGOTO SANITÁRIO. AF_12/2014</t>
  </si>
  <si>
    <t>JOELHO 45 GRAUS, PVC, SERIE NORMAL, ESGOTO PREDIAL, DN 75 MM, JUNTA ELÁSTICA, FORNECIDO E INSTALADO EM RAMAL DE DESCARGA OU RAMAL DE ESGOTO SANITÁRIO. AF_12/2014</t>
  </si>
  <si>
    <t>JOELHO 45 GRAUS, PVC, SERIE NORMAL, ESGOTO PREDIAL, DN 100 MM, JUNTA ELÁSTICA, FORNECIDO E INSTALADO EM RAMAL DE DESCARGA OU RAMAL DE ESGOTO SANITÁRIO. AF_12/2014</t>
  </si>
  <si>
    <t>JOELHO 90 GRAUS, PVC, SERIE NORMAL, ESGOTO PREDIAL, DN 50 MM, JUNTA ELÁSTICA, FORNECIDO E INSTALADO EM RAMAL DE DESCARGA OU RAMAL DE ESGOTO SANITÁRIO. AF_12/2014</t>
  </si>
  <si>
    <t>JOELHO 90 GRAUS, PVC, SERIE NORMAL, ESGOTO PREDIAL, DN 75 MM, JUNTA ELÁSTICA, FORNECIDO E INSTALADO EM RAMAL DE DESCARGA OU RAMAL DE ESGOTO SANITÁRIO. AF_12/2014</t>
  </si>
  <si>
    <t>JOELHO 90 GRAUS, PVC, SERIE NORMAL, ESGOTO PREDIAL, DN 100 MM, JUNTA ELÁSTICA, FORNECIDO E INSTALADO EM RAMAL DE DESCARGA OU RAMAL DE ESGOTO SANITÁRIO. AF_12/2014</t>
  </si>
  <si>
    <t>TE, PVC, SERIE NORMAL, ESGOTO PREDIAL, DN 50 X 50 MM, JUNTA ELÁSTICA, FORNECIDO E INSTALADO EM RAMAL DE DESCARGA OU RAMAL DE ESGOTO SANITÁRIO. AF_12/2014</t>
  </si>
  <si>
    <t>TE, PVC, SERIE NORMAL, ESGOTO PREDIAL, DN 75 X 75 MM, JUNTA ELÁSTICA, FORNECIDO E INSTALADO EM RAMAL DE DESCARGA OU RAMAL DE ESGOTO SANITÁRIO. AF_12/2014</t>
  </si>
  <si>
    <t>TUBO PVC, SERIE NORMAL, ESGOTO PREDIAL, DN 50 MM, FORNECIDO E INSTALADO EM RAMAL DE DESCARGA OU RAMAL DE ESGOTO SANITÁRIO. AF_12/2014</t>
  </si>
  <si>
    <t>TUBO PVC, SERIE NORMAL, ESGOTO PREDIAL, DN 75 MM, FORNECIDO E INSTALADO EM RAMAL DE DESCARGA OU RAMAL DE ESGOTO SANITÁRIO. AF_12/2014</t>
  </si>
  <si>
    <t>TUBO PVC, SERIE NORMAL, ESGOTO PREDIAL, DN 100 MM, FORNECIDO E INSTALADO EM RAMAL DE DESCARGA OU RAMAL DE ESGOTO SANITÁRIO. AF_12/2014</t>
  </si>
  <si>
    <t>COBERTURA EM POLICARBONATO PARA A RAMPA DE ACESSO COM ESTRUTURA  - FORNECIMENTO E INSTALAÇÃO</t>
  </si>
  <si>
    <t>COBERTURA EM POLICARBONATO PARA A ÁREA DE SERVIÇO COM ESTRUTURA  - FORNECIMENTO E INSTALAÇÃO</t>
  </si>
  <si>
    <t>LINHARES COBERTURAS E FACHADAS</t>
  </si>
  <si>
    <t>TOLDOS ÁGUA-SOL</t>
  </si>
  <si>
    <t>ORÇAMENTO POR EMAIL</t>
  </si>
  <si>
    <t>PORTA DE VIDRO TEMPERADO, 0,9X2,10M, ESPESSURA 10MM, INCLUSIVE ACESSORIOS</t>
  </si>
  <si>
    <t>VIDRO TEMPERADO INCOLOR PARA PORTA DE ABRIR, E = 10 MM (SEM FERRAGENS E SEM COLOCACAO)</t>
  </si>
  <si>
    <t>VIDRACEIRO COM ENCARGOS COMPLEMENTARES</t>
  </si>
  <si>
    <t>JOGO DE FERRAGENS CROMADAS P/ PORTA DE VIDRO TEMPERADO, UMA FOLHA COMPOSTA: DOBRADICA SUPERIOR (101) E INFERIOR (103),TRINCO (502), FECHADURA (520),CONTRA FECHADURA (531),COM CAPUCHINHO</t>
  </si>
  <si>
    <t>PUXADOR CONCHA DE EMBUTIR, EM LATAO CROMADO, PARA PORTA / JANELA DE CORRER, LISO, SEM FURO PARA CHAVE, COM FUROS PARA FIXAR PARAFUSOS, *30 X 90* MM (LARGURA X ALTURA)</t>
  </si>
  <si>
    <t>MOLA HIDRAULICA DE PISO P/ VIDRO TEMPERADO 10MM</t>
  </si>
  <si>
    <t>BANHEIRA RÍGIDA DE EMBUTIR BRANCA</t>
  </si>
  <si>
    <t>https://www.extra.com.br/bebes/BanhodoBebe/BanheirasparaBebe/banheira-rigida-avulsa-burigotto-branca-12545647.html?utm_medium=cpc&amp;utm_source=gp_pla&amp;IdSku=12545647&amp;idLojista=17396&amp;s_kwcid=AL!427!3!94837814427!!!g!428240861732!&amp;utm_campaign=Bebe_Shopping&amp;ef_id=WeeouAAABHjK@x9-:20180525114657:s</t>
  </si>
  <si>
    <t>EXTRA</t>
  </si>
  <si>
    <t>https://www.magazineluiza.com.br/banheira-rigida-e-avulsa-burigotto/p/7837101/bb/otbb/?partner_id=16363&amp;utm_source=google&amp;utm_medium=pla&amp;utm_campaign=PLA_marketplace&amp;gclid=Cj0KCQjw6J7YBRC4ARIsAJMXXseHEMR6mbBL4lOuaWaqUbv3xT9xebT4gPtCLrx0-SHACdSjhqu7NegaAir_EALw_wcB</t>
  </si>
  <si>
    <t>https://www.americanas.com.br/produto/12626870/banheira-plastica-rigida-branca?WT.srch=1&amp;cor=Branco&amp;epar=bp_pl_00_go_bb_todas_geral_gmv&amp;gclid=Cj0KCQjw6J7YBRC4ARIsAJMXXsdT64R-28SW6rzq0Sme6RPNqzZlyzajh7LfdRLgVmCcBCAkw7OehxUaAjaqEALw_wcB&amp;opn=YSMESP&amp;sellerId=26796309000123&amp;tamanho=%C3%9ANICO</t>
  </si>
  <si>
    <t>AMERICANAS</t>
  </si>
  <si>
    <t>BANHEIRA DE EMBUTIR - FORNECIMENTO E INSTALAÇÃO</t>
  </si>
  <si>
    <t>CAIXA DE GORDURA PRÉ FABRICADA SIMPLES VOL. 120 LITROS</t>
  </si>
  <si>
    <t>HID-GOR-035</t>
  </si>
  <si>
    <t>CAIXA DE INSPEÇÃO DE POLIETILENO , Ø 100 MM</t>
  </si>
  <si>
    <t>HID-INS-005</t>
  </si>
  <si>
    <t>JUNÇÃO SIMPLES, PVC, SERIE NORMAL, ESGOTO PREDIAL, DN 75 X 75 MM, JUNTA ELÁSTICA, FORNECIDO E INSTALADO EM RAMAL DE DESCARGA OU RAMAL DE ESGOTO SANITÁRIO. AF_12/2014</t>
  </si>
  <si>
    <t>JUNÇÃO SIMPLES, PVC, SERIE NORMAL, ESGOTO PREDIAL, DN 100 X 100 MM, JUNTA ELÁSTICA, FORNECIDO E INSTALADO EM RAMAL DE DESCARGA OU RAMAL DE ESGOTO SANITÁRIO. AF_12/2014</t>
  </si>
  <si>
    <t>JUNÇÃO SIMPLES, PVC, SERIE NORMAL, ESGOTO PREDIAL, DN 75 X 50 MM, JUNTA ELÁSTICA, FORNECIDO E INSTALADO EM RAMAL DE DESCARGA OU RAMAL DE ESGOTO SANITÁRIO. AF_12/2014</t>
  </si>
  <si>
    <t>JUNCAO SIMPLES, PVC, DN 75 X 50 MM, SERIE NORMAL PARA ESGOTO PREDIAL</t>
  </si>
  <si>
    <t>ANEL BORRACHA PARA TUBO ESGOTO PREDIAL DN 75 MM (NBR 5688)</t>
  </si>
  <si>
    <t>ANEL BORRACHA PARA TUBO ESGOTO PREDIAL DN 50 MM (NBR 5688)</t>
  </si>
  <si>
    <t>PASTA LUBRIFICANTE PARA TUBOS E CONEXOES COM JUNTA ELASTICA (USO EM PVC, ACO, POLIETILENO E OUTROS) ( DE *400* G)</t>
  </si>
  <si>
    <t>REDUCAO EXCENTRICA PVC P/ ESG PREDIAL DN 75 X 50MM</t>
  </si>
  <si>
    <t>REDUCAO EXCENTRICA PVC P/ ESG PREDIAL DN 75 X 50MM - FORNECIMENTO E INSTALAÇÃO</t>
  </si>
  <si>
    <t>REDUCAO EXCENTRICA PVC P/ ESG PREDIAL DN 100 X 50MM</t>
  </si>
  <si>
    <t xml:space="preserve">ANEL BORRACHA PARA TUBO ESGOTO PREDIAL, DN 100 MM (NBR 5688) </t>
  </si>
  <si>
    <t>REDUCAO EXCENTRICA PVC P/ ESG PREDIAL DN 100 X 50MM - FORNECIMENTO E INSTALAÇÃO</t>
  </si>
  <si>
    <t>TE SANITARIO, PVC, DN 100 X 50 MM, SERIE NORMAL, PARA ESGOTO PREDIAL</t>
  </si>
  <si>
    <t>TE SANITARIO, PVC, DN 75 X 50 MM, SERIE NORMAL PARA ESGOTO PREDIAL</t>
  </si>
  <si>
    <t>TE SANITARIO, PVC, DN 75 X 50 MM, SERIE NORMAL PARA ESGOTO PREDIAL - FORNECIMENTO E INSTALAÇÃ0</t>
  </si>
  <si>
    <t>TE SANITARIO, PVC, DN 100 X 50 MM, SERIE NORMAL, PARA ESGOTO PREDIAL - FORNECIMENTO E INSTALAÇÃO</t>
  </si>
  <si>
    <t>TE SANITARIO, PVC, DN 75 X 50 MM, SERIE NORMAL, PARA ESGOTO PREDIAL - FORNECIMENTO E INSTALAÇÃO</t>
  </si>
  <si>
    <t>TERMINAL DE VENTILACAO, 50 MM, SERIE NORMAL, ESGOTO PREDIAL</t>
  </si>
  <si>
    <t>ALVENARIA DE VEDAÇÃO DE BLOCOS CERÂMICOS FURADOS NA HORIZONTAL DE 9X19X19CM (ESPESSURA 9CM) DE PAREDES COM ÁREA LÍQUIDA MAIOR OU IGUAL A 6M²COM VÃOS E ARGAMASSA DE ASSENTAMENTO COM PREPARO EM BETONEIRA. AF_06/2014 (GUARDA CORPO)</t>
  </si>
  <si>
    <t>CORRIMÃO DUPLO EM TUBO DE AÇO INOX D = 1 1/2" - FIXADO EM
ALVENARIA</t>
  </si>
  <si>
    <t>SER-COR-030</t>
  </si>
  <si>
    <t>SER-COL-005</t>
  </si>
  <si>
    <t>ASSENTAMENTO DE JANELAS METÁLICAS BASCULANTE OU FIXA (60x60cm)</t>
  </si>
  <si>
    <t>VASO SANITÁRIO LOUÇA BRANCA COM CAIXA ACOPLADA</t>
  </si>
  <si>
    <t>LOU-VAS-015</t>
  </si>
  <si>
    <t>FORRO DE GESSO EM PLACAS 60 X 60 CM LISO</t>
  </si>
  <si>
    <t>FOR-GES-005</t>
  </si>
  <si>
    <t>8.10</t>
  </si>
  <si>
    <t>8.11</t>
  </si>
  <si>
    <t>PLACA FOTOLUMINESCENTE S2 - 506/253MM</t>
  </si>
  <si>
    <t>PLACA FOTOLUMINESCENTE M7 - 442/221MM</t>
  </si>
  <si>
    <t>PLACA FOTOLUMINESCENTE S3 - 252/126MM</t>
  </si>
  <si>
    <t>INC-PLA-005</t>
  </si>
  <si>
    <t>INC-PLA-035</t>
  </si>
  <si>
    <t>INC-PLA-020</t>
  </si>
  <si>
    <t>ALVENARIA DE VEDAÇÃO DE BLOCOS VAZADOS DE CONCRETO DE 9X19X39CM (ESPESSURA 9CM) DE PAREDES COM ÁREA LÍQUIDA MENOR QUE 6M² SEM VÃOS E ARGAMASSA DE ASSENTAMENTO COM PREPARO EM BETONEIRA. AF_06/2014 (EDIFICAÇÃO)</t>
  </si>
  <si>
    <t>CAMINHÃO MUNCK</t>
  </si>
  <si>
    <t>LM GUINDASTES</t>
  </si>
  <si>
    <t>ORÇAMENTO POR TELEFONE</t>
  </si>
  <si>
    <t>MG LOCAÇÃO DE MUNCK</t>
  </si>
  <si>
    <t>BOLBI MOVIMENTAÇÃO DE CARGAS</t>
  </si>
  <si>
    <t>CAMINHÃO MUNCK PARA TRANSPORTE DA CAIXA DÁGUA</t>
  </si>
  <si>
    <t>SAPATAS</t>
  </si>
  <si>
    <t>CINTAS</t>
  </si>
  <si>
    <t>VIGAS</t>
  </si>
  <si>
    <t>PILARES</t>
  </si>
  <si>
    <t>LAJES</t>
  </si>
  <si>
    <t>DISJUNTOR TERMOMAGNETICO BIPOLAR PADRAO NEMA (AMERICANO) 10 A 50A 240V, FORNECIMENTO E INSTALACAO</t>
  </si>
  <si>
    <t>74130/003</t>
  </si>
  <si>
    <t>DISJUNTOR BIPOLAR TERMOMAGNÉTICO 10KA, DE 125A</t>
  </si>
  <si>
    <t>ELE-DIS-030</t>
  </si>
  <si>
    <t>QUADRO DE DISTRIBUIÇÃO PARA 12 MÓDULOS COM BARRAMENTO
E CHAVE</t>
  </si>
  <si>
    <t>ELE-QUA-006</t>
  </si>
  <si>
    <t>PONTO DE ILUMINAÇÃO RESIDENCIAL INCLUINDO INTERRUPTOR SIMPLES, CAIXA ELÉTRICA, ELETRODUTO, CABO, RASGO, QUEBRA E CHUMBAMENTO (EXCLUINDO LUMINÁRIA E LÂMPADA). AF_01/2016</t>
  </si>
  <si>
    <t>LUMINÁRIA TIPO PLAFON EM PLÁSTICO, DE SOBREPOR, COM 1 LÂMPADA DE 15 W - FORNECIMENTO E INSTALAÇÃO. AF_11/2017</t>
  </si>
  <si>
    <t xml:space="preserve"> CABO DE COBRE FLEXÍVEL ISOLADO, 2,5 MM², ANTI-CHAMA 450/750 V, PARA CIRCUITOS TERMINAIS - FORNECIMENTO E INSTALAÇÃO. AF_12/2015</t>
  </si>
  <si>
    <t xml:space="preserve"> CABO DE COBRE FLEXÍVEL ISOLADO, 6 MM², ANTI-CHAMA 450/750 V, PARA CIRCUITOS TERMINAIS - FORNECIMENTO E INSTALAÇÃO. AF_12/2015</t>
  </si>
  <si>
    <t>ARRIMO</t>
  </si>
  <si>
    <t>PREENCHIMENTO</t>
  </si>
  <si>
    <t>LOCAÇÃO DA OBRA (GABARITO)</t>
  </si>
  <si>
    <t>LOC-OBR-005</t>
  </si>
  <si>
    <t xml:space="preserve">FORNECIMENTO E LANÇAMENTO DE CONCRETO ESTRUTURAL USINADO FCK &gt;=25MPA, BRITA 1 </t>
  </si>
  <si>
    <t>FUN-CON-100</t>
  </si>
  <si>
    <t>ESCAVAÇÃO MANUAL DE TUBULÃO A CÉU ABERTO</t>
  </si>
  <si>
    <t>FUN-TUB-005</t>
  </si>
  <si>
    <t>CORTE, DOBRA E ARMAÇÃO DE AÇO CA-50 D &lt;= 12,5 MM</t>
  </si>
  <si>
    <t>ARM-AÇO-005</t>
  </si>
  <si>
    <t>CORTE, DOBRA E ARMAÇÃO DE AÇO CA-60</t>
  </si>
  <si>
    <t>ARM-AÇO-015</t>
  </si>
  <si>
    <t>COMPACTACAO MECANICA C/ CONTROLE DO GC&gt;=95% DO PN (AREAS) (C/MONIVELADORA 140 HP E ROLO COMPRESSOR VIBRATORIO 80 HP)</t>
  </si>
  <si>
    <t>74005/002</t>
  </si>
  <si>
    <t>ESCAVAÇÃO MANUAL PARA BLOCO DE COROAMENTO OU SAPATA, SEM PREVISÃO DE FÔRMA. AF_06/2017</t>
  </si>
  <si>
    <t>FORNECIMENTO E LANÇAMENTO DE CONCRETO ESTRUTURAL USINADO FCK &gt;=25MPA, BRITA 1 E MÓDULO DE ELASTICIDADE CONFORME NBR 6118</t>
  </si>
  <si>
    <t>EST-CON-085</t>
  </si>
  <si>
    <t>FORMA E DESFORMA DE COMPENSADO RESINADO ESPESSURA 14 MM, EXCLUSIVE ESCORAMENTO (3X)</t>
  </si>
  <si>
    <t>EST-FOR-020</t>
  </si>
  <si>
    <t>ESCAVAÇÃO MANUAL DE TERRA (DESATERRO MANUAL)</t>
  </si>
  <si>
    <t>TER-ESC-050</t>
  </si>
  <si>
    <t>ESCORAMENTO - MONTAGEM E DESMONTAGEM DE FÔRMA DE VIGA, ESCORAMENTO COM PONTALETE DE MADEIRA, PÉ-DIREITO SIMPLES, EM MADEIRA SERRADA, 2 UTILIZAÇÕES. AF_12/2015</t>
  </si>
  <si>
    <t>LAJE PRÉ MOLDADA, A REVESTIR, INCLUSIVE CAPEAMENTO E= 4CM, SC = 250 KG/M², L= 5,00 M</t>
  </si>
  <si>
    <t>ESCORAMENTO PARA LAJE PRÉ MOLDADAS EM TABUAS DE PINHO, INCLUSIVE RETIRADA</t>
  </si>
  <si>
    <t>LAJ-ESC-005</t>
  </si>
  <si>
    <t>ALVENARIA DE BLOCO DE CONCRETO E = 20 CM, APARENTE, VEDAÇÃO</t>
  </si>
  <si>
    <t>ALV-BLO-030</t>
  </si>
  <si>
    <t>LAJ-REV-035</t>
  </si>
  <si>
    <t>EDIFICAÇÃO NOVA</t>
  </si>
  <si>
    <t>TRAVAMENTO ALVENARIA</t>
  </si>
  <si>
    <t>REFEITÓRIO</t>
  </si>
  <si>
    <t>3.1.1</t>
  </si>
  <si>
    <t>3.1.2</t>
  </si>
  <si>
    <t>3.1.3</t>
  </si>
  <si>
    <t>3.1.4</t>
  </si>
  <si>
    <t>3.1.5</t>
  </si>
  <si>
    <t>3.1.6</t>
  </si>
  <si>
    <t>3.1.7</t>
  </si>
  <si>
    <t>3.1.8</t>
  </si>
  <si>
    <t>3.1.9</t>
  </si>
  <si>
    <t>3.1.10</t>
  </si>
  <si>
    <t>3.1.11</t>
  </si>
  <si>
    <t>3.1.12</t>
  </si>
  <si>
    <t>3.1.13</t>
  </si>
  <si>
    <t>3.1.14</t>
  </si>
  <si>
    <t>3.1.15</t>
  </si>
  <si>
    <t>3.1.16</t>
  </si>
  <si>
    <t>3.1.17</t>
  </si>
  <si>
    <t>3.1.18</t>
  </si>
  <si>
    <t>3.1.19</t>
  </si>
  <si>
    <t>3.1.20</t>
  </si>
  <si>
    <t>3.1.21</t>
  </si>
  <si>
    <t>3.1.22</t>
  </si>
  <si>
    <t>3.1.23</t>
  </si>
  <si>
    <t>3.1.24</t>
  </si>
  <si>
    <t>3.1.25</t>
  </si>
  <si>
    <t>3.1.26</t>
  </si>
  <si>
    <t>3.1.27</t>
  </si>
  <si>
    <t>3.1.28</t>
  </si>
  <si>
    <t>3.1.29</t>
  </si>
  <si>
    <t>3.1.30</t>
  </si>
  <si>
    <t>3.1.31</t>
  </si>
  <si>
    <t>3.1.32</t>
  </si>
  <si>
    <t>EDIFICAÇÃO EXISTENTE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</si>
  <si>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</si>
  <si>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</si>
  <si>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</si>
  <si>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</si>
  <si>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</si>
  <si>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</si>
  <si>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</si>
  <si>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</si>
  <si>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</si>
  <si>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</si>
  <si>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3.2.11</t>
  </si>
  <si>
    <t>3.2.12</t>
  </si>
  <si>
    <t>3.2.13</t>
  </si>
  <si>
    <t>3.2.14</t>
  </si>
  <si>
    <t>3.2.15</t>
  </si>
  <si>
    <t>3.2.16</t>
  </si>
  <si>
    <t>3.2.17</t>
  </si>
  <si>
    <t>3.2.18</t>
  </si>
  <si>
    <t>3.2.19</t>
  </si>
  <si>
    <t>3.2.20</t>
  </si>
  <si>
    <t>4.14</t>
  </si>
  <si>
    <t>ELETRODUTO FLEXÍVEL CORRUGADO, PVC, DN 20 MM (1/2"), PARA CIRCUITOS TERMINAIS, INSTALADO EM LAJE - FORNECIMENTO E INSTALAÇÃO. AF_12/2015</t>
  </si>
  <si>
    <t>ELETRODUTO FLEXÍVEL CORRUGADO, PVC, DN 25 MM (3/4"), PARA CIRCUITOS TERMINAIS, INSTALADO EM LAJE - FORNECIMENTO E INSTALAÇÃO. AF_12/2015</t>
  </si>
  <si>
    <t>ELETRODUTO FLEXÍVEL CORRUGADO, PVC, DN 16 MM, PARA CIRCUITOS TERMINAIS, INSTALADO EM LAJE - FORNECIMENTO E INSTALAÇÃO. AF_12/2015</t>
  </si>
  <si>
    <t>ELETRODUTO PVC FLEXIVEL CORRUGADO, COR AMARELA, DE 16 MM</t>
  </si>
  <si>
    <t>FIXAÇÃO DE TUBOS HORIZONTAIS DE PVC, CPVC OU COBRE DIÂMETROS MENORES OU IGUAIS A 40 MM OU ELETROCALHAS ATÉ 150MM DE LARGURA, COM ABRAÇADEIRA METÁLICA RÍGIDA TIPO D 1/2, FIXADA EM PERFILADO EM LAJE. AF_05/2015</t>
  </si>
  <si>
    <t>CABO DE COBRE FLEXÍVEL ISOLADO, 50 MM², ANTI-CHAMA 450/750 V, PARA DISTRIBUIÇÃO - FORNECIMENTO E INSTALAÇÃO. AF_12/2015</t>
  </si>
  <si>
    <t>PONTO DE TOMADA RESIDENCIAL INCLUINDO TOMADA 10A/250V, CAIXA ELÉTRICA, ELETRODUTO, CABO, RASGO, QUEBRA E CHUMBAMENTO. AF_01/2016</t>
  </si>
  <si>
    <t>CABO DE COBRE FLEXÍVEL ISOLADO, 4 MM², ANTI-CHAMA 450/750 V, PARA CIRCUITOS TERMINAIS - FORNECIMENTO E INSTALAÇÃO. AF_12/2015</t>
  </si>
  <si>
    <t>ELETRODUTO DE AÇO GALVANIZADO, CLASSE LEVE, DN 20 MM (3/4), APARENTE, INSTALADO EM TETO - FORNECIMENTO E INSTALAÇÃO. AF_11/2016_P</t>
  </si>
  <si>
    <t>FORNECIMENTO E ASSENTAMENTO DE JANELA DE ALUMINIO, LINHA
SUPREMA ACABAMENTO ANODIZADO, DE CORRER, 2 FOLHAS COM
CONTRAMARCOS (200x100) - VIDRO 8MM</t>
  </si>
  <si>
    <t xml:space="preserve">FORNECIMENTO E ASSENTAMENTO DE JANELA DE ALUMINIO, LINHA
SUPREMA ACABAMENTO ANODIZADO, DE CORRER, 2 FOLHAS COM
CONTRAMARCOS (200x100) </t>
  </si>
  <si>
    <t>FORNECIMENTO E ASSENTAMENTO DE JANELA DE ALUMINIO, LINHA SUPREMA ACABAMENTO ANODIZADO, MAXIMO-AR COM CONTRAMARCOS - VIDRO 8MM</t>
  </si>
  <si>
    <t>FORNECIMENTO E ASSENTAMENTO DE JANELA DE ALUMINIO, LINHA
SUPREMA ACABAMENTO ANODIZADO, DE CORRER, 2 FOLHAS COM
CONTRAMARCOS(300x100) - VIDRO 8MM</t>
  </si>
  <si>
    <t>FORNECIMENTO E ASSENTAMENTO DE JANELA DE ALUMINIO, LINHA
SUPREMA ACABAMENTO ANODIZADO, DE CORRER, 2 FOLHAS COM
CONTRAMARCOS(300x100)</t>
  </si>
  <si>
    <t>JANELA REDONDA EM ALUMÍNIO E VIDRO d=90 cm - FORNECIMENTO E INSTALAÇÃO - VIDRO 8MM</t>
  </si>
  <si>
    <t>19</t>
  </si>
  <si>
    <t>Creche - Espaço Nosso</t>
  </si>
  <si>
    <t>REFERÊNCIA ABRIL/2018</t>
  </si>
  <si>
    <t xml:space="preserve">DEMOLIÇÃO DE PISO CIMENTADO OU CONTRAPISO DE ARGAMASSA, INCLUSIVE AFASTAMENTO </t>
  </si>
  <si>
    <t>FORNECIMENTO E ASSENTAMENTO DE JANELA DE ALUMINIO, LINHA
SUPREMA ACABAMENTO ANODIZADO, DE CORRER, 2 FOLHAS COM
CONTRAMARCOS (200x100)</t>
  </si>
  <si>
    <t>FORNECIMENTO E ASSENTAMENTO DE JANELA DE ALUMINIO, LINHA
SUPREMA ACABAMENTO ANODIZADO, DE CORRER, 2 FOLHAS COM
CONTRAMARCOS (100x100)</t>
  </si>
  <si>
    <t>LUMINÁRIA DE EMERGÊNCIA AUTÔNOMA IE-16 COM LÂMPADA DE 8 W</t>
  </si>
  <si>
    <t>EXTINTOR DE INCÊNDIO TIPO PÓ QUÍMICO 2-A:20-B:C, CAPACIDADE 6 KG</t>
  </si>
  <si>
    <t>5.1</t>
  </si>
  <si>
    <t>5.1.1</t>
  </si>
  <si>
    <t>5.1.1.1</t>
  </si>
  <si>
    <t>5.1.2</t>
  </si>
  <si>
    <t>5.1.2.1</t>
  </si>
  <si>
    <t>5.1.2.2</t>
  </si>
  <si>
    <t>5.1.2.3</t>
  </si>
  <si>
    <t>5.1.2.4</t>
  </si>
  <si>
    <t>5.1.2.5</t>
  </si>
  <si>
    <t>5.1.3</t>
  </si>
  <si>
    <t>5.1.3.1</t>
  </si>
  <si>
    <t>5.1.3.2</t>
  </si>
  <si>
    <t>5.1.3.3</t>
  </si>
  <si>
    <t>5.1.3.4</t>
  </si>
  <si>
    <t>5.1.3.5</t>
  </si>
  <si>
    <t>5.1.3.6</t>
  </si>
  <si>
    <t>5.1.4</t>
  </si>
  <si>
    <t>5.1.4.1</t>
  </si>
  <si>
    <t>5.1.4.2</t>
  </si>
  <si>
    <t>5.1.4.3</t>
  </si>
  <si>
    <t>5.1.4.4</t>
  </si>
  <si>
    <t>5.1.4.5</t>
  </si>
  <si>
    <t>5.1.5</t>
  </si>
  <si>
    <t>5.1.5.1</t>
  </si>
  <si>
    <t>5.1.5.2</t>
  </si>
  <si>
    <t>5.1.5.3</t>
  </si>
  <si>
    <t>5.1.5.4</t>
  </si>
  <si>
    <t>5.1.6</t>
  </si>
  <si>
    <t>5.1.6.1</t>
  </si>
  <si>
    <t>5.1.6.2</t>
  </si>
  <si>
    <t>5.1.6.3</t>
  </si>
  <si>
    <t>5.1.6.4</t>
  </si>
  <si>
    <t>5.1.6.5</t>
  </si>
  <si>
    <t>5.1.7</t>
  </si>
  <si>
    <t>5.1.7.1</t>
  </si>
  <si>
    <t>5.2</t>
  </si>
  <si>
    <t>5.2.1</t>
  </si>
  <si>
    <t>5.2.1.1</t>
  </si>
  <si>
    <t>5.2.1.2</t>
  </si>
  <si>
    <t>5.2.1.3</t>
  </si>
  <si>
    <t>5.2.1.4</t>
  </si>
  <si>
    <t>5.2.2</t>
  </si>
  <si>
    <t>5.2.2.1</t>
  </si>
  <si>
    <t>5.2.2.2</t>
  </si>
  <si>
    <t>5.2.2.3</t>
  </si>
  <si>
    <t>5.2.2.4</t>
  </si>
  <si>
    <t>5.2.3</t>
  </si>
  <si>
    <t>5.2.3.1</t>
  </si>
  <si>
    <t>5.2.3.2</t>
  </si>
  <si>
    <t>5.2.3.3</t>
  </si>
  <si>
    <t>5.2.3.4</t>
  </si>
  <si>
    <t>5.2.4</t>
  </si>
  <si>
    <t>5.2.4.1</t>
  </si>
  <si>
    <t>5.2.4.2</t>
  </si>
  <si>
    <t>5.2.4.3</t>
  </si>
  <si>
    <t>5.2.4.4</t>
  </si>
  <si>
    <t>5.2.4.5</t>
  </si>
  <si>
    <t>5.2.5</t>
  </si>
  <si>
    <t>5.2.5.1</t>
  </si>
  <si>
    <t>5.2.5.2</t>
  </si>
  <si>
    <t>5.2.5.3</t>
  </si>
  <si>
    <t>5.3</t>
  </si>
  <si>
    <t>5.3.1</t>
  </si>
  <si>
    <t>5.3.1.1</t>
  </si>
  <si>
    <t>5.3.1.2</t>
  </si>
  <si>
    <t>5.3.1.3</t>
  </si>
  <si>
    <t>5.3.1.4</t>
  </si>
  <si>
    <t>5.3.2</t>
  </si>
  <si>
    <t>5.3.2.1</t>
  </si>
  <si>
    <t>5.3.2.2</t>
  </si>
  <si>
    <t>5.3.2.3</t>
  </si>
  <si>
    <t>5.3.2.4</t>
  </si>
  <si>
    <t>5.3.3</t>
  </si>
  <si>
    <t>5.3.3.1</t>
  </si>
  <si>
    <t>5.3.3.2</t>
  </si>
  <si>
    <t>5.3.3.3</t>
  </si>
  <si>
    <t>5.3.3.4</t>
  </si>
  <si>
    <t>5.3.3.5</t>
  </si>
  <si>
    <t>5.3.4</t>
  </si>
  <si>
    <t>5.3.4.1</t>
  </si>
  <si>
    <t>5.3.4.2</t>
  </si>
  <si>
    <t>5.3.4.3</t>
  </si>
  <si>
    <t>5.3.4.4</t>
  </si>
  <si>
    <t>6.9</t>
  </si>
  <si>
    <t>6.10</t>
  </si>
  <si>
    <t>6.11</t>
  </si>
  <si>
    <t>8.7</t>
  </si>
  <si>
    <t>8.8</t>
  </si>
  <si>
    <t>8.9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</si>
  <si>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</si>
  <si>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</si>
  <si>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</si>
  <si>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</si>
  <si>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</si>
  <si>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</si>
  <si>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</si>
  <si>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</si>
  <si>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</si>
  <si>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</si>
  <si>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</si>
  <si>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</si>
  <si>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</si>
  <si>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</si>
  <si>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</si>
  <si>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8.27</t>
  </si>
  <si>
    <t>8.28</t>
  </si>
  <si>
    <t>8.29</t>
  </si>
  <si>
    <t>8.30</t>
  </si>
  <si>
    <t>8.31</t>
  </si>
  <si>
    <t>8.32</t>
  </si>
  <si>
    <t>8.33</t>
  </si>
  <si>
    <t>8.34</t>
  </si>
  <si>
    <t>8.35</t>
  </si>
  <si>
    <t>8.36</t>
  </si>
  <si>
    <t>8.37</t>
  </si>
  <si>
    <t>8.38</t>
  </si>
  <si>
    <t>8.39</t>
  </si>
  <si>
    <t>8.40</t>
  </si>
  <si>
    <t>8.41</t>
  </si>
  <si>
    <t>8.42</t>
  </si>
  <si>
    <t>8.43</t>
  </si>
  <si>
    <t>3.1.33</t>
  </si>
  <si>
    <t>PINTURA ACRÍLICA, EM PAREDES, 2 DEMÃOS SEM MASSA CORRIDA,
EXCLUSIVE FUNDO SELADOR (MURO)</t>
  </si>
  <si>
    <t>PRÉ MOLDADOS NUNES</t>
  </si>
  <si>
    <t>PINGADEIRA CHAPÉU PRÉ MOLDADA DE CONCRETO - 20cm</t>
  </si>
  <si>
    <t>ARGAMASSA COLANTE AC-II</t>
  </si>
  <si>
    <t>3.1.34</t>
  </si>
  <si>
    <t>PINGADEIRA EM CONCRETO PARA MURO - FORNECIMENTO E ASSENTAMENTO</t>
  </si>
  <si>
    <t>PRÉ MOLDADOS SAMPAIO</t>
  </si>
  <si>
    <t>SÉCULUS PRÉ MOLDADOS</t>
  </si>
  <si>
    <t>4.15</t>
  </si>
  <si>
    <t>CONDULETE DE ALUMÍNIO, TIPO LR, PARA ELETRODUTO DE AÇO GALVANIZADO DN UN 20 MM (3/4''), APARENTE - FORNECIMENTO E INSTALAÇÃO. AF_11/2016_P</t>
  </si>
  <si>
    <t>CONDULETE DE ALUMÍNIO, TIPO T, PARA ELETRODUTO DE AÇO GALVANIZADO DN 20 MM (3/4''), APARENTE - FORNECIMENTO E INSTALAÇÃO. AF_11/2016_P</t>
  </si>
  <si>
    <t>4.16</t>
  </si>
  <si>
    <t>CURVA 90 GRAUS, PARA ELETRODUTO, EM ACO GALVANIZADO ELETROLITICO, DIAMETRO DE 20 MM (3/4")</t>
  </si>
  <si>
    <t>4.17</t>
  </si>
  <si>
    <t>REV-AZU-011</t>
  </si>
  <si>
    <t>REVESTIMENTO COM AZULEJO BRANCO 20 X 20 CM, JUNTA A
PRUMO, ASSENTADO COM ARGAMASSA PRÉ-FABRICADA, INCLUSIVE
REJUNTAMENTO</t>
  </si>
  <si>
    <t>REBOCO E CHAPISCO - FORNECIMENTO E ASSENTAMENTO</t>
  </si>
  <si>
    <t xml:space="preserve">REBOCO COM ARGAMASSA 1:7, CIMENTO E AREIA  </t>
  </si>
  <si>
    <t>CHAPISCO APLICADO EM ALVENARIAS E ESTRUTURAS DE CONCRETO INTERNAS, COM COLHER DE PEDREIRO. ARGAMASSA TRAÇO 1:3 COM PREPARO MANUAL. AF_06/2014</t>
  </si>
  <si>
    <t>33</t>
  </si>
  <si>
    <t>3.2.21</t>
  </si>
  <si>
    <t>PISO VINILICO SEMIFLEXIVEL PADRAO LISO, ESPESSURA 3,2MM, FIXADO COM COLA (EM ROLO)</t>
  </si>
  <si>
    <t>DEMOLIÇÃO E MOVIMENTAÇÃO DE TERRA</t>
  </si>
  <si>
    <t>2.4</t>
  </si>
  <si>
    <t>TRANSPORTE DE MATERIAL DEMOLIDO EM CAÇAMBA</t>
  </si>
  <si>
    <t>TRA-CAÇ-015</t>
  </si>
  <si>
    <t>TRANSPORTE COM CAMINHÃO BASCULANTE 6 M3 EM RODOVIA PAVIMENTADA ( PARA M3XKM CR DISTÂNCIAS SUPERIORES A 4 KM)</t>
  </si>
  <si>
    <t>M³KM</t>
  </si>
  <si>
    <t>2.5</t>
  </si>
  <si>
    <t>3.2.22</t>
  </si>
  <si>
    <t>REVESTIMENTO CERÂMICO PARA PISO COM PLACAS TIPO ESMALTADA EXTRA DE DIMENSÕES 35X35 CM APLICADA EM AMBIENTES DE ÁREA MAIOR QUE 10 M2. AF_06/2014</t>
  </si>
  <si>
    <t>3.1.35</t>
  </si>
  <si>
    <t xml:space="preserve">IIO-BAR-046 </t>
  </si>
  <si>
    <t xml:space="preserve">BARRACÃO DE OBRA, INCLUSIVE SANITÁRIOS </t>
  </si>
  <si>
    <t xml:space="preserve">REV-CER-005 </t>
  </si>
  <si>
    <t xml:space="preserve">CERÂMICA ESMALTADA 10 X 10 CM PEI IV, ASSENTADA COM
ARGAMASSA PRÉ-FABRICADA, INCLUSIVE REJUNTAMENTO </t>
  </si>
  <si>
    <t>CERÂMICA ESMALTADA 10 X 10 CM PEI IV, ASSENTADA COM
ARGAMASSA PRÉ-FABRICADA, INCLUSIVE REJUNTAMENTO (PAREDES EXTERNAS)</t>
  </si>
  <si>
    <t>CERÂMICA ESMALTADA 10 X 10 CM PEI IV, ASSENTADA COM
ARGAMASSA PRÉ-FABRICADA, INCLUSIVE REJUNTAMENTO (PAREDES INTERNAS)</t>
  </si>
  <si>
    <t xml:space="preserve">PIS-GRA-005 </t>
  </si>
  <si>
    <t xml:space="preserve">PISO DE GRANITO CINZA SAMOA E = 2 CM, 40 X 40 CM </t>
  </si>
  <si>
    <t>ENTRADA PROVISORIA DE ENERGIA ELETRICA AEREA TRIFASICA 40A EM POSTE MADEIRA</t>
  </si>
  <si>
    <t xml:space="preserve">LIGAÇÃO PROVISÓRIA DE ÁGUA E ESGOTO </t>
  </si>
  <si>
    <t xml:space="preserve">IIO-LIG-015 </t>
  </si>
  <si>
    <t>1.3.5</t>
  </si>
  <si>
    <t xml:space="preserve">PRE-ARV-015 </t>
  </si>
  <si>
    <t xml:space="preserve">CORTE DE ÁRVORE NATIVA COM MOTO-SERRA Ø &gt;= 0,30M - ATÉ 1.000 UNIDADES </t>
  </si>
  <si>
    <t>1.3.6</t>
  </si>
  <si>
    <t>1.3.7</t>
  </si>
  <si>
    <t>PRE-DES-005</t>
  </si>
  <si>
    <t>DESMATAMENTO, DESTOCAMENTO E LIMPEZA INCLUSIVE TRANSPORTE ATÉ 50 M</t>
  </si>
  <si>
    <t>2.6</t>
  </si>
  <si>
    <t>2.7</t>
  </si>
  <si>
    <t xml:space="preserve">REATERRO COMPACTADO DE VALA COM EQUIPAMENTO PLACA
VIBRATÓRIA </t>
  </si>
  <si>
    <t>TER-REA-010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</si>
</sst>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-&quot;R$&quot;* #,##0.00_-;\-&quot;R$&quot;* #,##0.00_-;_-&quot;R$&quot;* &quot;-&quot;??_-;_-@_-"/>
    <numFmt numFmtId="167" formatCode="#,##0.00_ ;[Red]\-#,##0.00\ "/>
    <numFmt numFmtId="168" formatCode="_(* #,##0.00_);_(* \(#,##0.00\);_(* \-??_);_(@_)"/>
    <numFmt numFmtId="169" formatCode="&quot;R$&quot;\ #,##0.00"/>
    <numFmt numFmtId="170" formatCode="_(&quot;R$ &quot;* #,##0.00_);_(&quot;R$ &quot;* \(#,##0.00\);_(&quot;R$ &quot;* &quot;-&quot;??_);_(@_)"/>
    <numFmt numFmtId="171" formatCode="_-[$R$-416]* #,##0.00_-;\-[$R$-416]* #,##0.00_-;_-[$R$-416]* &quot;-&quot;??_-;_-@_-"/>
  </numFmts>
  <fonts count="5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0"/>
      <name val="Courier"/>
      <family val="3"/>
    </font>
    <font>
      <b/>
      <sz val="10"/>
      <name val="Times New Roman"/>
      <family val="1"/>
    </font>
    <font>
      <sz val="10"/>
      <name val="MS Sans Serif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sz val="11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color theme="1"/>
      <name val="Arial Narrow"/>
      <family val="2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.6"/>
      <color theme="1"/>
      <name val="Calibri"/>
      <family val="2"/>
      <scheme val="minor"/>
    </font>
    <font>
      <sz val="11"/>
      <name val="Arial"/>
      <family val="2"/>
    </font>
    <font>
      <u/>
      <sz val="11"/>
      <color indexed="12"/>
      <name val="Arial"/>
      <family val="2"/>
    </font>
    <font>
      <sz val="11"/>
      <name val="Arial"/>
      <family val="2"/>
    </font>
    <font>
      <sz val="10"/>
      <name val="Courier New"/>
      <family val="3"/>
    </font>
    <font>
      <u/>
      <sz val="11"/>
      <color theme="10"/>
      <name val="Calibri"/>
      <family val="2"/>
      <scheme val="minor"/>
    </font>
    <font>
      <u/>
      <sz val="10"/>
      <name val="Calibri"/>
      <family val="2"/>
      <scheme val="minor"/>
    </font>
    <font>
      <sz val="9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/>
      <diagonal/>
    </border>
    <border>
      <left style="medium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medium">
        <color indexed="64"/>
      </left>
      <right/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1499984740745262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984740745262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77111117893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77111117893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77111117893"/>
      </bottom>
      <diagonal/>
    </border>
    <border>
      <left/>
      <right/>
      <top style="thin">
        <color theme="0" tint="-0.24994659260841701"/>
      </top>
      <bottom style="thin">
        <color theme="0" tint="-0.249977111117893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77111117893"/>
      </bottom>
      <diagonal/>
    </border>
    <border>
      <left style="thin">
        <color theme="0" tint="-0.24994659260841701"/>
      </left>
      <right style="thin">
        <color theme="0" tint="-0.249977111117893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 style="thin">
        <color theme="0" tint="-0.249977111117893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/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77111117893"/>
      </bottom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 style="thin">
        <color indexed="64"/>
      </left>
      <right/>
      <top style="thin">
        <color theme="0" tint="-0.249977111117893"/>
      </top>
      <bottom style="thin">
        <color indexed="64"/>
      </bottom>
      <diagonal/>
    </border>
    <border>
      <left/>
      <right/>
      <top style="thin">
        <color theme="0" tint="-0.249977111117893"/>
      </top>
      <bottom style="thin">
        <color indexed="64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theme="0" tint="-0.24994659260841701"/>
      </top>
      <bottom style="medium">
        <color indexed="64"/>
      </bottom>
      <diagonal/>
    </border>
    <border>
      <left/>
      <right/>
      <top style="thin">
        <color theme="0" tint="-0.24994659260841701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24994659260841701"/>
      </top>
      <bottom style="medium">
        <color indexed="64"/>
      </bottom>
      <diagonal/>
    </border>
  </borders>
  <cellStyleXfs count="133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6" fillId="20" borderId="0" applyNumberFormat="0" applyBorder="0" applyAlignment="0" applyProtection="0"/>
    <xf numFmtId="0" fontId="17" fillId="21" borderId="39" applyNumberFormat="0" applyAlignment="0" applyProtection="0"/>
    <xf numFmtId="0" fontId="18" fillId="22" borderId="40" applyNumberFormat="0" applyAlignment="0" applyProtection="0"/>
    <xf numFmtId="0" fontId="19" fillId="0" borderId="41" applyNumberFormat="0" applyFill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20" fillId="29" borderId="39" applyNumberFormat="0" applyAlignment="0" applyProtection="0"/>
    <xf numFmtId="0" fontId="21" fillId="30" borderId="0" applyNumberFormat="0" applyBorder="0" applyAlignment="0" applyProtection="0"/>
    <xf numFmtId="0" fontId="9" fillId="0" borderId="0"/>
    <xf numFmtId="0" fontId="3" fillId="0" borderId="0">
      <alignment horizontal="centerContinuous" vertical="justify"/>
    </xf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31" borderId="0" applyNumberFormat="0" applyBorder="0" applyAlignment="0" applyProtection="0"/>
    <xf numFmtId="0" fontId="1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6" fillId="0" borderId="0"/>
    <xf numFmtId="0" fontId="3" fillId="0" borderId="0"/>
    <xf numFmtId="0" fontId="3" fillId="0" borderId="0"/>
    <xf numFmtId="0" fontId="1" fillId="0" borderId="0"/>
    <xf numFmtId="0" fontId="14" fillId="32" borderId="42" applyNumberFormat="0" applyFont="0" applyAlignment="0" applyProtection="0"/>
    <xf numFmtId="0" fontId="2" fillId="32" borderId="42" applyNumberFormat="0" applyFont="0" applyAlignment="0" applyProtection="0"/>
    <xf numFmtId="9" fontId="1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3" fillId="21" borderId="43" applyNumberFormat="0" applyAlignment="0" applyProtection="0"/>
    <xf numFmtId="38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168" fontId="3" fillId="0" borderId="0" applyFill="0" applyBorder="0" applyAlignment="0" applyProtection="0"/>
    <xf numFmtId="164" fontId="8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44" applyNumberFormat="0" applyFill="0" applyAlignment="0" applyProtection="0"/>
    <xf numFmtId="0" fontId="28" fillId="0" borderId="45" applyNumberFormat="0" applyFill="0" applyAlignment="0" applyProtection="0"/>
    <xf numFmtId="0" fontId="29" fillId="0" borderId="46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47" applyNumberFormat="0" applyFill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1" fillId="0" borderId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170" fontId="53" fillId="0" borderId="0" applyFont="0" applyFill="0" applyBorder="0" applyAlignment="0" applyProtection="0"/>
    <xf numFmtId="0" fontId="9" fillId="0" borderId="0"/>
    <xf numFmtId="0" fontId="9" fillId="0" borderId="0"/>
    <xf numFmtId="0" fontId="53" fillId="0" borderId="0"/>
    <xf numFmtId="0" fontId="5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1" fillId="0" borderId="0"/>
    <xf numFmtId="0" fontId="5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3" fillId="0" borderId="0"/>
    <xf numFmtId="9" fontId="51" fillId="0" borderId="0" applyFont="0" applyFill="0" applyBorder="0" applyAlignment="0" applyProtection="0"/>
    <xf numFmtId="9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51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7" fillId="0" borderId="0"/>
  </cellStyleXfs>
  <cellXfs count="580">
    <xf numFmtId="0" fontId="0" fillId="0" borderId="0" xfId="0"/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33" fillId="33" borderId="48" xfId="58" applyFont="1" applyFill="1" applyBorder="1" applyAlignment="1">
      <alignment horizontal="center" vertical="center" wrapText="1"/>
    </xf>
    <xf numFmtId="0" fontId="33" fillId="33" borderId="48" xfId="58" quotePrefix="1" applyFont="1" applyFill="1" applyBorder="1" applyAlignment="1">
      <alignment horizontal="center" vertical="center" wrapText="1"/>
    </xf>
    <xf numFmtId="0" fontId="34" fillId="0" borderId="48" xfId="58" applyFont="1" applyBorder="1" applyAlignment="1">
      <alignment horizontal="center" vertical="center" wrapText="1"/>
    </xf>
    <xf numFmtId="0" fontId="34" fillId="0" borderId="48" xfId="58" applyFont="1" applyBorder="1" applyAlignment="1">
      <alignment horizontal="left" vertical="center" wrapText="1"/>
    </xf>
    <xf numFmtId="44" fontId="35" fillId="0" borderId="48" xfId="33" applyFont="1" applyBorder="1" applyAlignment="1">
      <alignment horizontal="center" vertical="center"/>
    </xf>
    <xf numFmtId="0" fontId="33" fillId="0" borderId="48" xfId="58" applyFont="1" applyFill="1" applyBorder="1" applyAlignment="1">
      <alignment horizontal="left" vertical="center" wrapText="1"/>
    </xf>
    <xf numFmtId="0" fontId="33" fillId="0" borderId="48" xfId="58" applyFont="1" applyFill="1" applyBorder="1" applyAlignment="1">
      <alignment horizontal="center" vertical="center" wrapText="1"/>
    </xf>
    <xf numFmtId="0" fontId="33" fillId="0" borderId="48" xfId="58" applyFont="1" applyBorder="1" applyAlignment="1">
      <alignment horizontal="left" vertical="center" wrapText="1"/>
    </xf>
    <xf numFmtId="44" fontId="37" fillId="0" borderId="48" xfId="33" applyFont="1" applyBorder="1" applyAlignment="1">
      <alignment horizontal="center" vertical="center"/>
    </xf>
    <xf numFmtId="44" fontId="33" fillId="0" borderId="48" xfId="58" applyNumberFormat="1" applyFont="1" applyBorder="1" applyAlignment="1">
      <alignment horizontal="center" vertical="center" wrapText="1"/>
    </xf>
    <xf numFmtId="0" fontId="34" fillId="0" borderId="48" xfId="58" quotePrefix="1" applyFont="1" applyFill="1" applyBorder="1" applyAlignment="1">
      <alignment horizontal="center" vertical="center" wrapText="1"/>
    </xf>
    <xf numFmtId="0" fontId="34" fillId="0" borderId="48" xfId="58" applyFont="1" applyFill="1" applyBorder="1" applyAlignment="1">
      <alignment horizontal="center" vertical="center" wrapText="1"/>
    </xf>
    <xf numFmtId="44" fontId="33" fillId="0" borderId="48" xfId="33" applyFont="1" applyFill="1" applyBorder="1" applyAlignment="1">
      <alignment horizontal="center" vertical="center" wrapText="1"/>
    </xf>
    <xf numFmtId="0" fontId="36" fillId="0" borderId="0" xfId="0" applyFont="1" applyFill="1" applyBorder="1" applyAlignment="1" applyProtection="1">
      <alignment horizontal="center" vertical="center" wrapText="1"/>
      <protection locked="0"/>
    </xf>
    <xf numFmtId="0" fontId="34" fillId="0" borderId="48" xfId="58" applyFont="1" applyFill="1" applyBorder="1" applyAlignment="1">
      <alignment horizontal="left" vertical="center" wrapText="1"/>
    </xf>
    <xf numFmtId="0" fontId="32" fillId="0" borderId="0" xfId="0" applyFont="1" applyBorder="1"/>
    <xf numFmtId="44" fontId="32" fillId="0" borderId="0" xfId="33" applyFont="1" applyBorder="1"/>
    <xf numFmtId="0" fontId="32" fillId="0" borderId="0" xfId="0" applyFont="1"/>
    <xf numFmtId="0" fontId="32" fillId="0" borderId="0" xfId="0" applyFont="1" applyFill="1" applyBorder="1"/>
    <xf numFmtId="0" fontId="32" fillId="0" borderId="0" xfId="0" applyFont="1" applyFill="1"/>
    <xf numFmtId="0" fontId="38" fillId="0" borderId="0" xfId="0" applyFont="1" applyBorder="1"/>
    <xf numFmtId="0" fontId="38" fillId="0" borderId="0" xfId="0" applyFont="1"/>
    <xf numFmtId="0" fontId="32" fillId="0" borderId="0" xfId="0" applyFont="1" applyBorder="1" applyAlignment="1">
      <alignment horizontal="center"/>
    </xf>
    <xf numFmtId="0" fontId="33" fillId="0" borderId="49" xfId="58" applyFont="1" applyFill="1" applyBorder="1" applyAlignment="1">
      <alignment horizontal="center" vertical="center" wrapText="1"/>
    </xf>
    <xf numFmtId="44" fontId="33" fillId="0" borderId="49" xfId="33" applyFont="1" applyFill="1" applyBorder="1" applyAlignment="1">
      <alignment horizontal="center" vertical="center" wrapText="1"/>
    </xf>
    <xf numFmtId="44" fontId="35" fillId="0" borderId="50" xfId="33" applyFont="1" applyBorder="1" applyAlignment="1">
      <alignment horizontal="center" vertical="center"/>
    </xf>
    <xf numFmtId="0" fontId="36" fillId="0" borderId="0" xfId="0" applyFont="1" applyFill="1" applyBorder="1" applyAlignment="1" applyProtection="1">
      <alignment vertical="center" wrapText="1"/>
      <protection locked="0"/>
    </xf>
    <xf numFmtId="44" fontId="33" fillId="0" borderId="48" xfId="33" applyFont="1" applyBorder="1" applyAlignment="1">
      <alignment horizontal="center" vertical="center" wrapText="1"/>
    </xf>
    <xf numFmtId="1" fontId="38" fillId="0" borderId="0" xfId="57" applyNumberFormat="1" applyFont="1" applyFill="1" applyBorder="1" applyAlignment="1" applyProtection="1">
      <alignment horizontal="center" vertical="center"/>
      <protection locked="0"/>
    </xf>
    <xf numFmtId="44" fontId="39" fillId="0" borderId="0" xfId="33" applyFont="1" applyFill="1" applyBorder="1" applyAlignment="1" applyProtection="1">
      <alignment horizontal="center" vertical="center" wrapText="1"/>
      <protection locked="0"/>
    </xf>
    <xf numFmtId="1" fontId="32" fillId="0" borderId="0" xfId="57" applyNumberFormat="1" applyFont="1" applyFill="1" applyAlignment="1">
      <alignment vertical="center"/>
    </xf>
    <xf numFmtId="4" fontId="39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38" fillId="0" borderId="0" xfId="57" applyNumberFormat="1" applyFont="1" applyFill="1" applyBorder="1" applyAlignment="1" applyProtection="1">
      <alignment vertical="center"/>
      <protection locked="0"/>
    </xf>
    <xf numFmtId="44" fontId="38" fillId="0" borderId="0" xfId="33" quotePrefix="1" applyFont="1" applyFill="1" applyBorder="1" applyAlignment="1" applyProtection="1">
      <alignment horizontal="center" vertical="center"/>
      <protection locked="0"/>
    </xf>
    <xf numFmtId="0" fontId="39" fillId="0" borderId="0" xfId="0" applyFont="1" applyFill="1" applyBorder="1" applyAlignment="1" applyProtection="1">
      <alignment horizontal="right" vertical="center" wrapText="1"/>
      <protection locked="0"/>
    </xf>
    <xf numFmtId="0" fontId="39" fillId="0" borderId="0" xfId="0" applyFont="1" applyFill="1" applyBorder="1" applyAlignment="1" applyProtection="1">
      <alignment horizontal="center" vertical="center" wrapText="1"/>
      <protection locked="0"/>
    </xf>
    <xf numFmtId="1" fontId="32" fillId="0" borderId="0" xfId="57" applyNumberFormat="1" applyFont="1" applyFill="1" applyBorder="1" applyAlignment="1" applyProtection="1">
      <alignment horizontal="right" vertical="center"/>
      <protection locked="0"/>
    </xf>
    <xf numFmtId="0" fontId="36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9" fillId="0" borderId="2" xfId="0" applyFont="1" applyFill="1" applyBorder="1" applyAlignment="1" applyProtection="1">
      <alignment vertical="center" wrapText="1"/>
      <protection locked="0"/>
    </xf>
    <xf numFmtId="0" fontId="39" fillId="0" borderId="2" xfId="0" applyFont="1" applyFill="1" applyBorder="1" applyAlignment="1" applyProtection="1">
      <alignment horizontal="center" vertical="center" wrapText="1"/>
      <protection locked="0"/>
    </xf>
    <xf numFmtId="4" fontId="39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2" xfId="57" applyNumberFormat="1" applyFont="1" applyFill="1" applyBorder="1" applyAlignment="1" applyProtection="1">
      <alignment horizontal="right" vertical="center"/>
      <protection locked="0"/>
    </xf>
    <xf numFmtId="0" fontId="38" fillId="0" borderId="51" xfId="0" applyFont="1" applyFill="1" applyBorder="1" applyAlignment="1">
      <alignment horizontal="center" vertical="center" wrapText="1"/>
    </xf>
    <xf numFmtId="4" fontId="38" fillId="0" borderId="51" xfId="0" applyNumberFormat="1" applyFont="1" applyFill="1" applyBorder="1" applyAlignment="1">
      <alignment horizontal="center" vertical="center" wrapText="1"/>
    </xf>
    <xf numFmtId="0" fontId="38" fillId="0" borderId="51" xfId="0" applyFont="1" applyFill="1" applyBorder="1" applyAlignment="1">
      <alignment horizontal="center" vertical="center"/>
    </xf>
    <xf numFmtId="0" fontId="38" fillId="34" borderId="54" xfId="0" applyFont="1" applyFill="1" applyBorder="1" applyAlignment="1">
      <alignment horizontal="center" vertical="center"/>
    </xf>
    <xf numFmtId="0" fontId="38" fillId="34" borderId="54" xfId="43" applyFont="1" applyFill="1" applyBorder="1" applyAlignment="1">
      <alignment horizontal="center" vertical="center" wrapText="1"/>
    </xf>
    <xf numFmtId="44" fontId="37" fillId="34" borderId="54" xfId="33" applyFont="1" applyFill="1" applyBorder="1" applyAlignment="1">
      <alignment horizontal="center" vertical="center"/>
    </xf>
    <xf numFmtId="0" fontId="32" fillId="0" borderId="0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 wrapText="1"/>
    </xf>
    <xf numFmtId="4" fontId="32" fillId="0" borderId="0" xfId="77" applyNumberFormat="1" applyFont="1" applyFill="1" applyBorder="1" applyAlignment="1">
      <alignment horizontal="center" vertical="center" wrapText="1"/>
    </xf>
    <xf numFmtId="167" fontId="32" fillId="0" borderId="0" xfId="77" applyNumberFormat="1" applyFont="1" applyFill="1" applyBorder="1" applyAlignment="1">
      <alignment horizontal="right" vertical="center"/>
    </xf>
    <xf numFmtId="167" fontId="32" fillId="0" borderId="0" xfId="77" applyNumberFormat="1" applyFont="1" applyFill="1" applyBorder="1" applyAlignment="1">
      <alignment horizontal="center" vertical="center"/>
    </xf>
    <xf numFmtId="44" fontId="32" fillId="0" borderId="0" xfId="33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vertical="center"/>
    </xf>
    <xf numFmtId="0" fontId="41" fillId="0" borderId="0" xfId="0" applyFont="1" applyFill="1" applyBorder="1" applyAlignment="1">
      <alignment vertical="center"/>
    </xf>
    <xf numFmtId="0" fontId="32" fillId="0" borderId="0" xfId="0" applyFont="1" applyBorder="1" applyAlignment="1" applyProtection="1">
      <alignment vertical="center"/>
    </xf>
    <xf numFmtId="0" fontId="38" fillId="0" borderId="0" xfId="0" applyFont="1" applyFill="1" applyBorder="1" applyAlignment="1" applyProtection="1">
      <alignment horizontal="right" vertical="center" wrapText="1"/>
      <protection locked="0"/>
    </xf>
    <xf numFmtId="0" fontId="35" fillId="0" borderId="0" xfId="0" applyFont="1" applyBorder="1" applyAlignment="1" applyProtection="1">
      <alignment vertical="center"/>
    </xf>
    <xf numFmtId="10" fontId="38" fillId="35" borderId="4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44" fontId="37" fillId="35" borderId="8" xfId="35" applyFont="1" applyFill="1" applyBorder="1" applyAlignment="1">
      <alignment vertical="center"/>
    </xf>
    <xf numFmtId="44" fontId="37" fillId="35" borderId="5" xfId="35" applyFont="1" applyFill="1" applyBorder="1" applyAlignment="1">
      <alignment vertical="center"/>
    </xf>
    <xf numFmtId="44" fontId="37" fillId="35" borderId="3" xfId="35" applyFont="1" applyFill="1" applyBorder="1" applyAlignment="1">
      <alignment vertical="center"/>
    </xf>
    <xf numFmtId="0" fontId="37" fillId="0" borderId="8" xfId="0" applyFont="1" applyBorder="1" applyAlignment="1">
      <alignment vertical="center"/>
    </xf>
    <xf numFmtId="0" fontId="37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1" fontId="32" fillId="0" borderId="0" xfId="57" applyNumberFormat="1" applyFont="1" applyFill="1" applyBorder="1" applyAlignment="1">
      <alignment vertical="center"/>
    </xf>
    <xf numFmtId="0" fontId="45" fillId="0" borderId="0" xfId="48" applyFont="1"/>
    <xf numFmtId="0" fontId="43" fillId="0" borderId="9" xfId="48" applyFont="1" applyFill="1" applyBorder="1" applyAlignment="1">
      <alignment horizontal="center" vertical="center"/>
    </xf>
    <xf numFmtId="0" fontId="43" fillId="0" borderId="10" xfId="48" applyFont="1" applyFill="1" applyBorder="1" applyAlignment="1">
      <alignment horizontal="center" vertical="center"/>
    </xf>
    <xf numFmtId="0" fontId="43" fillId="0" borderId="11" xfId="48" applyFont="1" applyFill="1" applyBorder="1" applyAlignment="1">
      <alignment horizontal="center" vertical="center"/>
    </xf>
    <xf numFmtId="0" fontId="45" fillId="0" borderId="0" xfId="48" applyFont="1" applyFill="1"/>
    <xf numFmtId="0" fontId="32" fillId="0" borderId="12" xfId="0" applyFont="1" applyBorder="1" applyAlignment="1" applyProtection="1">
      <alignment vertical="center"/>
    </xf>
    <xf numFmtId="0" fontId="32" fillId="0" borderId="13" xfId="0" applyFont="1" applyBorder="1" applyAlignment="1" applyProtection="1">
      <alignment vertical="center"/>
    </xf>
    <xf numFmtId="0" fontId="32" fillId="0" borderId="14" xfId="0" applyFont="1" applyBorder="1" applyAlignment="1" applyProtection="1">
      <alignment vertical="center"/>
    </xf>
    <xf numFmtId="0" fontId="38" fillId="0" borderId="14" xfId="0" applyFont="1" applyBorder="1" applyAlignment="1" applyProtection="1">
      <alignment horizontal="left" vertical="center"/>
    </xf>
    <xf numFmtId="0" fontId="32" fillId="0" borderId="14" xfId="0" applyFont="1" applyBorder="1" applyAlignment="1" applyProtection="1">
      <alignment horizontal="left" vertical="center"/>
    </xf>
    <xf numFmtId="0" fontId="44" fillId="0" borderId="14" xfId="0" applyFont="1" applyFill="1" applyBorder="1" applyAlignment="1" applyProtection="1">
      <alignment horizontal="left" vertical="center"/>
    </xf>
    <xf numFmtId="0" fontId="32" fillId="0" borderId="15" xfId="0" applyFont="1" applyBorder="1" applyAlignment="1" applyProtection="1">
      <alignment horizontal="left" vertical="center"/>
    </xf>
    <xf numFmtId="0" fontId="35" fillId="0" borderId="12" xfId="0" applyFont="1" applyBorder="1" applyAlignment="1" applyProtection="1">
      <alignment vertical="center"/>
    </xf>
    <xf numFmtId="0" fontId="35" fillId="0" borderId="16" xfId="0" applyFont="1" applyBorder="1" applyAlignment="1" applyProtection="1">
      <alignment vertical="center"/>
    </xf>
    <xf numFmtId="0" fontId="35" fillId="0" borderId="13" xfId="0" applyFont="1" applyBorder="1" applyAlignment="1" applyProtection="1">
      <alignment vertical="center"/>
    </xf>
    <xf numFmtId="0" fontId="35" fillId="0" borderId="14" xfId="0" applyFont="1" applyBorder="1" applyAlignment="1" applyProtection="1">
      <alignment vertical="center"/>
    </xf>
    <xf numFmtId="0" fontId="35" fillId="0" borderId="15" xfId="0" applyFont="1" applyBorder="1" applyAlignment="1" applyProtection="1">
      <alignment vertical="center"/>
    </xf>
    <xf numFmtId="0" fontId="37" fillId="0" borderId="12" xfId="0" applyFont="1" applyBorder="1" applyAlignment="1" applyProtection="1">
      <alignment vertical="center"/>
    </xf>
    <xf numFmtId="0" fontId="38" fillId="0" borderId="17" xfId="0" applyFont="1" applyBorder="1" applyAlignment="1" applyProtection="1">
      <alignment horizontal="center" vertical="center"/>
    </xf>
    <xf numFmtId="0" fontId="38" fillId="0" borderId="9" xfId="0" applyFont="1" applyBorder="1" applyAlignment="1" applyProtection="1">
      <alignment horizontal="center" vertical="center"/>
    </xf>
    <xf numFmtId="0" fontId="35" fillId="0" borderId="18" xfId="0" applyFont="1" applyBorder="1" applyAlignment="1" applyProtection="1">
      <alignment horizontal="center" vertical="center" wrapText="1"/>
    </xf>
    <xf numFmtId="10" fontId="38" fillId="35" borderId="19" xfId="0" applyNumberFormat="1" applyFont="1" applyFill="1" applyBorder="1" applyAlignment="1" applyProtection="1">
      <alignment horizontal="center" vertical="center"/>
    </xf>
    <xf numFmtId="10" fontId="38" fillId="0" borderId="21" xfId="0" applyNumberFormat="1" applyFont="1" applyBorder="1" applyAlignment="1" applyProtection="1">
      <alignment horizontal="center" vertical="center"/>
    </xf>
    <xf numFmtId="0" fontId="35" fillId="0" borderId="22" xfId="0" applyFont="1" applyBorder="1" applyAlignment="1" applyProtection="1">
      <alignment horizontal="center" vertical="center" wrapText="1"/>
    </xf>
    <xf numFmtId="0" fontId="32" fillId="0" borderId="24" xfId="0" applyFont="1" applyFill="1" applyBorder="1" applyAlignment="1" applyProtection="1">
      <alignment horizontal="center" vertical="center" wrapText="1"/>
    </xf>
    <xf numFmtId="0" fontId="46" fillId="0" borderId="25" xfId="0" applyFont="1" applyBorder="1" applyAlignment="1">
      <alignment horizontal="center" vertical="center" wrapText="1"/>
    </xf>
    <xf numFmtId="10" fontId="38" fillId="35" borderId="26" xfId="0" applyNumberFormat="1" applyFont="1" applyFill="1" applyBorder="1" applyAlignment="1" applyProtection="1">
      <alignment horizontal="center" vertical="center"/>
      <protection locked="0"/>
    </xf>
    <xf numFmtId="0" fontId="35" fillId="0" borderId="27" xfId="0" applyFont="1" applyBorder="1" applyAlignment="1" applyProtection="1">
      <alignment horizontal="center" vertical="center"/>
    </xf>
    <xf numFmtId="0" fontId="47" fillId="0" borderId="0" xfId="0" applyFont="1" applyAlignment="1" applyProtection="1">
      <alignment vertical="center"/>
    </xf>
    <xf numFmtId="0" fontId="14" fillId="0" borderId="0" xfId="48" applyFont="1"/>
    <xf numFmtId="0" fontId="36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9" fillId="0" borderId="0" xfId="0" applyNumberFormat="1" applyFont="1" applyFill="1" applyBorder="1" applyAlignment="1" applyProtection="1">
      <alignment horizontal="left" vertical="center" wrapText="1"/>
      <protection locked="0"/>
    </xf>
    <xf numFmtId="1" fontId="38" fillId="0" borderId="0" xfId="57" quotePrefix="1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Fill="1" applyBorder="1" applyAlignment="1" applyProtection="1">
      <alignment vertical="center" wrapText="1"/>
      <protection locked="0"/>
    </xf>
    <xf numFmtId="44" fontId="32" fillId="0" borderId="0" xfId="33" applyFont="1" applyFill="1" applyBorder="1" applyAlignment="1">
      <alignment vertical="center"/>
    </xf>
    <xf numFmtId="0" fontId="32" fillId="0" borderId="20" xfId="0" applyFont="1" applyFill="1" applyBorder="1" applyAlignment="1" applyProtection="1">
      <alignment horizontal="center" vertical="center" wrapText="1"/>
    </xf>
    <xf numFmtId="0" fontId="32" fillId="0" borderId="23" xfId="0" applyFont="1" applyFill="1" applyBorder="1" applyAlignment="1" applyProtection="1">
      <alignment horizontal="center" vertical="center" wrapText="1"/>
    </xf>
    <xf numFmtId="0" fontId="32" fillId="0" borderId="28" xfId="0" applyFont="1" applyFill="1" applyBorder="1" applyAlignment="1">
      <alignment horizontal="center" vertical="center" wrapText="1"/>
    </xf>
    <xf numFmtId="0" fontId="36" fillId="0" borderId="12" xfId="0" applyFont="1" applyFill="1" applyBorder="1" applyAlignment="1" applyProtection="1">
      <alignment horizontal="right" vertical="center" wrapText="1" indent="2"/>
      <protection locked="0"/>
    </xf>
    <xf numFmtId="17" fontId="32" fillId="0" borderId="16" xfId="33" applyNumberFormat="1" applyFont="1" applyFill="1" applyBorder="1" applyAlignment="1" applyProtection="1">
      <alignment horizontal="left" vertical="center"/>
      <protection locked="0"/>
    </xf>
    <xf numFmtId="44" fontId="32" fillId="0" borderId="16" xfId="33" applyFont="1" applyBorder="1"/>
    <xf numFmtId="49" fontId="33" fillId="33" borderId="61" xfId="58" applyNumberFormat="1" applyFont="1" applyFill="1" applyBorder="1" applyAlignment="1">
      <alignment horizontal="center" vertical="center" wrapText="1"/>
    </xf>
    <xf numFmtId="44" fontId="33" fillId="0" borderId="59" xfId="33" applyFont="1" applyFill="1" applyBorder="1" applyAlignment="1">
      <alignment horizontal="center" vertical="center" wrapText="1"/>
    </xf>
    <xf numFmtId="0" fontId="34" fillId="0" borderId="61" xfId="58" applyFont="1" applyBorder="1" applyAlignment="1">
      <alignment horizontal="center" vertical="center" wrapText="1"/>
    </xf>
    <xf numFmtId="44" fontId="34" fillId="0" borderId="59" xfId="33" applyFont="1" applyFill="1" applyBorder="1" applyAlignment="1">
      <alignment horizontal="center" vertical="center"/>
    </xf>
    <xf numFmtId="44" fontId="33" fillId="0" borderId="59" xfId="33" applyFont="1" applyFill="1" applyBorder="1" applyAlignment="1">
      <alignment horizontal="center" vertical="center"/>
    </xf>
    <xf numFmtId="49" fontId="34" fillId="0" borderId="61" xfId="58" applyNumberFormat="1" applyFont="1" applyFill="1" applyBorder="1" applyAlignment="1">
      <alignment horizontal="center" vertical="center" wrapText="1"/>
    </xf>
    <xf numFmtId="0" fontId="32" fillId="0" borderId="12" xfId="0" applyFont="1" applyBorder="1"/>
    <xf numFmtId="44" fontId="33" fillId="0" borderId="60" xfId="33" applyFont="1" applyFill="1" applyBorder="1" applyAlignment="1">
      <alignment horizontal="center" vertical="center" wrapText="1"/>
    </xf>
    <xf numFmtId="17" fontId="38" fillId="0" borderId="0" xfId="0" applyNumberFormat="1" applyFont="1" applyFill="1" applyBorder="1" applyAlignment="1" applyProtection="1">
      <alignment horizontal="left" vertical="center"/>
      <protection locked="0"/>
    </xf>
    <xf numFmtId="0" fontId="38" fillId="0" borderId="63" xfId="0" applyFont="1" applyFill="1" applyBorder="1" applyAlignment="1">
      <alignment horizontal="center" vertical="center" wrapText="1"/>
    </xf>
    <xf numFmtId="4" fontId="38" fillId="0" borderId="63" xfId="0" applyNumberFormat="1" applyFont="1" applyFill="1" applyBorder="1" applyAlignment="1">
      <alignment horizontal="center" vertical="center" wrapText="1"/>
    </xf>
    <xf numFmtId="0" fontId="38" fillId="0" borderId="63" xfId="0" applyFont="1" applyFill="1" applyBorder="1" applyAlignment="1">
      <alignment horizontal="center" vertical="center"/>
    </xf>
    <xf numFmtId="0" fontId="33" fillId="0" borderId="50" xfId="58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2" fillId="0" borderId="0" xfId="0" applyFont="1" applyFill="1" applyBorder="1" applyAlignment="1">
      <alignment vertical="center" wrapText="1"/>
    </xf>
    <xf numFmtId="0" fontId="38" fillId="37" borderId="3" xfId="0" applyFont="1" applyFill="1" applyBorder="1" applyAlignment="1">
      <alignment horizontal="center" vertical="center"/>
    </xf>
    <xf numFmtId="0" fontId="38" fillId="37" borderId="4" xfId="0" applyFont="1" applyFill="1" applyBorder="1" applyAlignment="1">
      <alignment horizontal="center" vertical="center" wrapText="1"/>
    </xf>
    <xf numFmtId="44" fontId="38" fillId="37" borderId="4" xfId="33" applyFont="1" applyFill="1" applyBorder="1" applyAlignment="1">
      <alignment horizontal="center" vertical="center"/>
    </xf>
    <xf numFmtId="0" fontId="37" fillId="33" borderId="61" xfId="0" applyFont="1" applyFill="1" applyBorder="1" applyAlignment="1">
      <alignment horizontal="center" vertical="center"/>
    </xf>
    <xf numFmtId="0" fontId="33" fillId="0" borderId="61" xfId="58" applyFont="1" applyBorder="1" applyAlignment="1">
      <alignment horizontal="center" vertical="center" wrapText="1"/>
    </xf>
    <xf numFmtId="0" fontId="33" fillId="0" borderId="48" xfId="58" applyFont="1" applyBorder="1" applyAlignment="1">
      <alignment horizontal="center" vertical="center" wrapText="1"/>
    </xf>
    <xf numFmtId="8" fontId="34" fillId="0" borderId="59" xfId="33" applyNumberFormat="1" applyFont="1" applyFill="1" applyBorder="1" applyAlignment="1">
      <alignment horizontal="center" vertical="center" wrapText="1"/>
    </xf>
    <xf numFmtId="8" fontId="37" fillId="33" borderId="59" xfId="33" applyNumberFormat="1" applyFont="1" applyFill="1" applyBorder="1" applyAlignment="1">
      <alignment horizontal="center" vertical="center"/>
    </xf>
    <xf numFmtId="49" fontId="34" fillId="0" borderId="48" xfId="58" applyNumberFormat="1" applyFont="1" applyFill="1" applyBorder="1" applyAlignment="1">
      <alignment horizontal="center" vertical="center" wrapText="1"/>
    </xf>
    <xf numFmtId="44" fontId="34" fillId="0" borderId="50" xfId="58" applyNumberFormat="1" applyFont="1" applyFill="1" applyBorder="1" applyAlignment="1">
      <alignment horizontal="center" vertical="center" wrapText="1"/>
    </xf>
    <xf numFmtId="8" fontId="34" fillId="0" borderId="62" xfId="33" applyNumberFormat="1" applyFont="1" applyFill="1" applyBorder="1" applyAlignment="1">
      <alignment horizontal="center" vertical="center" wrapText="1"/>
    </xf>
    <xf numFmtId="0" fontId="40" fillId="0" borderId="0" xfId="0" applyFont="1" applyFill="1" applyBorder="1" applyAlignment="1" applyProtection="1">
      <alignment horizontal="center" vertical="center" wrapText="1"/>
      <protection locked="0"/>
    </xf>
    <xf numFmtId="1" fontId="38" fillId="0" borderId="0" xfId="57" quotePrefix="1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Fill="1" applyBorder="1" applyAlignment="1" applyProtection="1">
      <alignment vertical="center" wrapText="1"/>
      <protection locked="0"/>
    </xf>
    <xf numFmtId="44" fontId="33" fillId="33" borderId="59" xfId="35" applyFont="1" applyFill="1" applyBorder="1" applyAlignment="1">
      <alignment horizontal="center" vertical="center" wrapText="1"/>
    </xf>
    <xf numFmtId="44" fontId="33" fillId="0" borderId="59" xfId="35" applyFont="1" applyFill="1" applyBorder="1" applyAlignment="1">
      <alignment horizontal="center" vertical="center" wrapText="1"/>
    </xf>
    <xf numFmtId="44" fontId="33" fillId="0" borderId="60" xfId="35" applyFont="1" applyFill="1" applyBorder="1" applyAlignment="1">
      <alignment horizontal="center" vertical="center" wrapText="1"/>
    </xf>
    <xf numFmtId="8" fontId="34" fillId="0" borderId="59" xfId="35" applyNumberFormat="1" applyFont="1" applyFill="1" applyBorder="1" applyAlignment="1">
      <alignment horizontal="center" vertical="center" wrapText="1"/>
    </xf>
    <xf numFmtId="0" fontId="33" fillId="36" borderId="0" xfId="58" applyFont="1" applyFill="1" applyBorder="1" applyAlignment="1">
      <alignment horizontal="center" vertical="center" wrapText="1"/>
    </xf>
    <xf numFmtId="0" fontId="38" fillId="38" borderId="65" xfId="0" applyFont="1" applyFill="1" applyBorder="1" applyAlignment="1">
      <alignment horizontal="center" vertical="center" wrapText="1"/>
    </xf>
    <xf numFmtId="44" fontId="38" fillId="38" borderId="52" xfId="35" applyFont="1" applyFill="1" applyBorder="1" applyAlignment="1">
      <alignment vertical="center"/>
    </xf>
    <xf numFmtId="0" fontId="38" fillId="38" borderId="53" xfId="0" applyFont="1" applyFill="1" applyBorder="1" applyAlignment="1">
      <alignment horizontal="center" vertical="center" wrapText="1"/>
    </xf>
    <xf numFmtId="44" fontId="38" fillId="38" borderId="54" xfId="35" applyFont="1" applyFill="1" applyBorder="1" applyAlignment="1">
      <alignment horizontal="center" vertical="center"/>
    </xf>
    <xf numFmtId="44" fontId="38" fillId="38" borderId="55" xfId="35" applyFont="1" applyFill="1" applyBorder="1" applyAlignment="1">
      <alignment horizontal="center" vertical="center"/>
    </xf>
    <xf numFmtId="0" fontId="38" fillId="39" borderId="53" xfId="0" applyFont="1" applyFill="1" applyBorder="1" applyAlignment="1">
      <alignment horizontal="center" vertical="center" wrapText="1"/>
    </xf>
    <xf numFmtId="44" fontId="56" fillId="38" borderId="54" xfId="131" applyNumberFormat="1" applyFont="1" applyFill="1" applyBorder="1" applyAlignment="1">
      <alignment horizontal="center" vertical="center" wrapText="1"/>
    </xf>
    <xf numFmtId="44" fontId="56" fillId="38" borderId="55" xfId="131" applyNumberFormat="1" applyFont="1" applyFill="1" applyBorder="1" applyAlignment="1">
      <alignment horizontal="center" vertical="center" wrapText="1"/>
    </xf>
    <xf numFmtId="0" fontId="38" fillId="38" borderId="68" xfId="0" applyFont="1" applyFill="1" applyBorder="1" applyAlignment="1">
      <alignment horizontal="center" vertical="center" wrapText="1"/>
    </xf>
    <xf numFmtId="44" fontId="32" fillId="38" borderId="56" xfId="35" applyFont="1" applyFill="1" applyBorder="1" applyAlignment="1">
      <alignment horizontal="center" vertical="center"/>
    </xf>
    <xf numFmtId="44" fontId="32" fillId="38" borderId="69" xfId="35" applyFont="1" applyFill="1" applyBorder="1" applyAlignment="1">
      <alignment horizontal="center" vertical="center"/>
    </xf>
    <xf numFmtId="0" fontId="37" fillId="0" borderId="0" xfId="0" applyFont="1" applyBorder="1" applyAlignment="1">
      <alignment vertical="center"/>
    </xf>
    <xf numFmtId="44" fontId="37" fillId="0" borderId="0" xfId="35" applyFont="1" applyFill="1" applyBorder="1" applyAlignment="1">
      <alignment vertical="center"/>
    </xf>
    <xf numFmtId="0" fontId="39" fillId="0" borderId="0" xfId="0" applyFont="1" applyFill="1" applyBorder="1" applyAlignment="1" applyProtection="1">
      <alignment vertical="top" wrapText="1"/>
      <protection locked="0"/>
    </xf>
    <xf numFmtId="0" fontId="36" fillId="0" borderId="0" xfId="0" applyFont="1" applyFill="1" applyBorder="1" applyAlignment="1" applyProtection="1">
      <alignment vertical="top" wrapText="1"/>
      <protection locked="0"/>
    </xf>
    <xf numFmtId="10" fontId="36" fillId="0" borderId="0" xfId="0" applyNumberFormat="1" applyFont="1" applyFill="1" applyBorder="1" applyAlignment="1" applyProtection="1">
      <alignment vertical="top" wrapText="1"/>
      <protection locked="0"/>
    </xf>
    <xf numFmtId="0" fontId="38" fillId="35" borderId="54" xfId="0" applyFont="1" applyFill="1" applyBorder="1" applyAlignment="1">
      <alignment horizontal="center" vertical="center"/>
    </xf>
    <xf numFmtId="0" fontId="38" fillId="35" borderId="53" xfId="0" quotePrefix="1" applyNumberFormat="1" applyFont="1" applyFill="1" applyBorder="1" applyAlignment="1">
      <alignment horizontal="center" vertical="center"/>
    </xf>
    <xf numFmtId="0" fontId="38" fillId="40" borderId="54" xfId="0" applyFont="1" applyFill="1" applyBorder="1" applyAlignment="1">
      <alignment vertical="center" wrapText="1"/>
    </xf>
    <xf numFmtId="1" fontId="38" fillId="35" borderId="54" xfId="0" quotePrefix="1" applyNumberFormat="1" applyFont="1" applyFill="1" applyBorder="1" applyAlignment="1">
      <alignment horizontal="center" vertical="center"/>
    </xf>
    <xf numFmtId="167" fontId="38" fillId="35" borderId="54" xfId="79" applyNumberFormat="1" applyFont="1" applyFill="1" applyBorder="1" applyAlignment="1">
      <alignment horizontal="right" vertical="center"/>
    </xf>
    <xf numFmtId="44" fontId="38" fillId="35" borderId="54" xfId="35" applyNumberFormat="1" applyFont="1" applyFill="1" applyBorder="1" applyAlignment="1">
      <alignment horizontal="right" vertical="center"/>
    </xf>
    <xf numFmtId="167" fontId="38" fillId="35" borderId="54" xfId="79" applyNumberFormat="1" applyFont="1" applyFill="1" applyBorder="1" applyAlignment="1">
      <alignment horizontal="center" vertical="center"/>
    </xf>
    <xf numFmtId="0" fontId="38" fillId="34" borderId="53" xfId="44" applyNumberFormat="1" applyFont="1" applyFill="1" applyBorder="1" applyAlignment="1">
      <alignment horizontal="center" vertical="center"/>
    </xf>
    <xf numFmtId="0" fontId="38" fillId="41" borderId="54" xfId="0" applyFont="1" applyFill="1" applyBorder="1" applyAlignment="1">
      <alignment horizontal="justify" vertical="center" wrapText="1"/>
    </xf>
    <xf numFmtId="0" fontId="38" fillId="34" borderId="54" xfId="44" applyFont="1" applyFill="1" applyBorder="1" applyAlignment="1">
      <alignment horizontal="center" vertical="center" wrapText="1"/>
    </xf>
    <xf numFmtId="167" fontId="38" fillId="34" borderId="54" xfId="79" applyNumberFormat="1" applyFont="1" applyFill="1" applyBorder="1" applyAlignment="1">
      <alignment horizontal="right" vertical="center"/>
    </xf>
    <xf numFmtId="44" fontId="38" fillId="34" borderId="54" xfId="35" applyNumberFormat="1" applyFont="1" applyFill="1" applyBorder="1" applyAlignment="1">
      <alignment horizontal="right" vertical="center"/>
    </xf>
    <xf numFmtId="167" fontId="38" fillId="34" borderId="54" xfId="79" applyNumberFormat="1" applyFont="1" applyFill="1" applyBorder="1" applyAlignment="1">
      <alignment horizontal="center" vertical="center"/>
    </xf>
    <xf numFmtId="0" fontId="35" fillId="0" borderId="0" xfId="0" applyFont="1"/>
    <xf numFmtId="44" fontId="38" fillId="34" borderId="71" xfId="0" applyNumberFormat="1" applyFont="1" applyFill="1" applyBorder="1" applyAlignment="1">
      <alignment vertical="center"/>
    </xf>
    <xf numFmtId="0" fontId="38" fillId="34" borderId="48" xfId="0" applyFont="1" applyFill="1" applyBorder="1" applyAlignment="1">
      <alignment vertical="center"/>
    </xf>
    <xf numFmtId="10" fontId="32" fillId="38" borderId="4" xfId="61" applyNumberFormat="1" applyFont="1" applyFill="1" applyBorder="1" applyAlignment="1" applyProtection="1">
      <alignment horizontal="center" vertical="center"/>
      <protection hidden="1"/>
    </xf>
    <xf numFmtId="0" fontId="37" fillId="34" borderId="0" xfId="0" applyFont="1" applyFill="1" applyBorder="1" applyAlignment="1">
      <alignment horizontal="left" vertical="center" wrapText="1"/>
    </xf>
    <xf numFmtId="0" fontId="38" fillId="34" borderId="0" xfId="43" applyFont="1" applyFill="1" applyBorder="1" applyAlignment="1">
      <alignment horizontal="center" vertical="center" wrapText="1"/>
    </xf>
    <xf numFmtId="0" fontId="38" fillId="34" borderId="0" xfId="0" applyFont="1" applyFill="1" applyBorder="1" applyAlignment="1">
      <alignment horizontal="center" vertical="center"/>
    </xf>
    <xf numFmtId="167" fontId="38" fillId="34" borderId="0" xfId="77" applyNumberFormat="1" applyFont="1" applyFill="1" applyBorder="1" applyAlignment="1">
      <alignment horizontal="center" vertical="center"/>
    </xf>
    <xf numFmtId="44" fontId="37" fillId="34" borderId="0" xfId="33" applyFont="1" applyFill="1" applyBorder="1" applyAlignment="1">
      <alignment horizontal="center" vertical="center"/>
    </xf>
    <xf numFmtId="167" fontId="38" fillId="35" borderId="57" xfId="79" applyNumberFormat="1" applyFont="1" applyFill="1" applyBorder="1" applyAlignment="1">
      <alignment horizontal="right" vertical="center"/>
    </xf>
    <xf numFmtId="0" fontId="38" fillId="35" borderId="72" xfId="0" applyFont="1" applyFill="1" applyBorder="1" applyAlignment="1">
      <alignment horizontal="center" vertical="center"/>
    </xf>
    <xf numFmtId="167" fontId="38" fillId="35" borderId="48" xfId="79" applyNumberFormat="1" applyFont="1" applyFill="1" applyBorder="1" applyAlignment="1">
      <alignment horizontal="right" vertical="center"/>
    </xf>
    <xf numFmtId="44" fontId="38" fillId="35" borderId="73" xfId="35" applyNumberFormat="1" applyFont="1" applyFill="1" applyBorder="1" applyAlignment="1">
      <alignment horizontal="right" vertical="center"/>
    </xf>
    <xf numFmtId="44" fontId="38" fillId="34" borderId="76" xfId="0" applyNumberFormat="1" applyFont="1" applyFill="1" applyBorder="1" applyAlignment="1">
      <alignment vertical="center"/>
    </xf>
    <xf numFmtId="0" fontId="38" fillId="34" borderId="77" xfId="0" applyFont="1" applyFill="1" applyBorder="1" applyAlignment="1">
      <alignment vertical="center"/>
    </xf>
    <xf numFmtId="0" fontId="38" fillId="35" borderId="79" xfId="0" applyFont="1" applyFill="1" applyBorder="1" applyAlignment="1">
      <alignment horizontal="center" vertical="center"/>
    </xf>
    <xf numFmtId="167" fontId="38" fillId="34" borderId="74" xfId="77" applyNumberFormat="1" applyFont="1" applyFill="1" applyBorder="1" applyAlignment="1">
      <alignment horizontal="center" vertical="center"/>
    </xf>
    <xf numFmtId="167" fontId="38" fillId="34" borderId="71" xfId="77" applyNumberFormat="1" applyFont="1" applyFill="1" applyBorder="1" applyAlignment="1">
      <alignment horizontal="right" vertical="center"/>
    </xf>
    <xf numFmtId="167" fontId="38" fillId="35" borderId="71" xfId="79" applyNumberFormat="1" applyFont="1" applyFill="1" applyBorder="1" applyAlignment="1">
      <alignment horizontal="right" vertical="center"/>
    </xf>
    <xf numFmtId="44" fontId="38" fillId="35" borderId="74" xfId="35" applyNumberFormat="1" applyFont="1" applyFill="1" applyBorder="1" applyAlignment="1">
      <alignment horizontal="right" vertical="center"/>
    </xf>
    <xf numFmtId="49" fontId="38" fillId="35" borderId="4" xfId="0" applyNumberFormat="1" applyFont="1" applyFill="1" applyBorder="1" applyAlignment="1" applyProtection="1">
      <alignment horizontal="center" vertical="center"/>
      <protection locked="0"/>
    </xf>
    <xf numFmtId="44" fontId="32" fillId="34" borderId="4" xfId="132" applyNumberFormat="1" applyFont="1" applyFill="1" applyBorder="1" applyAlignment="1" applyProtection="1">
      <alignment horizontal="center" vertical="center"/>
      <protection locked="0"/>
    </xf>
    <xf numFmtId="44" fontId="32" fillId="34" borderId="4" xfId="61" applyNumberFormat="1" applyFont="1" applyFill="1" applyBorder="1" applyAlignment="1" applyProtection="1">
      <alignment horizontal="center" vertical="center"/>
      <protection hidden="1"/>
    </xf>
    <xf numFmtId="44" fontId="32" fillId="34" borderId="4" xfId="62" applyNumberFormat="1" applyFont="1" applyFill="1" applyBorder="1" applyAlignment="1" applyProtection="1">
      <alignment horizontal="center" vertical="center"/>
      <protection hidden="1"/>
    </xf>
    <xf numFmtId="0" fontId="37" fillId="33" borderId="48" xfId="0" applyFont="1" applyFill="1" applyBorder="1" applyAlignment="1">
      <alignment horizontal="center" vertical="center"/>
    </xf>
    <xf numFmtId="0" fontId="34" fillId="0" borderId="48" xfId="58" applyFont="1" applyFill="1" applyBorder="1" applyAlignment="1">
      <alignment vertical="center" wrapText="1"/>
    </xf>
    <xf numFmtId="8" fontId="37" fillId="33" borderId="59" xfId="35" applyNumberFormat="1" applyFont="1" applyFill="1" applyBorder="1" applyAlignment="1">
      <alignment horizontal="center" vertical="center"/>
    </xf>
    <xf numFmtId="49" fontId="34" fillId="0" borderId="64" xfId="58" applyNumberFormat="1" applyFont="1" applyFill="1" applyBorder="1" applyAlignment="1">
      <alignment vertical="center" wrapText="1"/>
    </xf>
    <xf numFmtId="44" fontId="34" fillId="0" borderId="48" xfId="58" applyNumberFormat="1" applyFont="1" applyFill="1" applyBorder="1" applyAlignment="1">
      <alignment vertical="center" wrapText="1"/>
    </xf>
    <xf numFmtId="44" fontId="34" fillId="0" borderId="59" xfId="58" applyNumberFormat="1" applyFont="1" applyFill="1" applyBorder="1" applyAlignment="1">
      <alignment vertical="center" wrapText="1"/>
    </xf>
    <xf numFmtId="0" fontId="37" fillId="38" borderId="48" xfId="0" applyFont="1" applyFill="1" applyBorder="1" applyAlignment="1">
      <alignment horizontal="center" vertical="center"/>
    </xf>
    <xf numFmtId="0" fontId="37" fillId="38" borderId="61" xfId="0" applyFont="1" applyFill="1" applyBorder="1" applyAlignment="1">
      <alignment horizontal="center" vertical="center"/>
    </xf>
    <xf numFmtId="8" fontId="37" fillId="38" borderId="59" xfId="35" applyNumberFormat="1" applyFont="1" applyFill="1" applyBorder="1" applyAlignment="1">
      <alignment horizontal="center" vertical="center"/>
    </xf>
    <xf numFmtId="49" fontId="34" fillId="0" borderId="0" xfId="58" applyNumberFormat="1" applyFont="1" applyFill="1" applyBorder="1" applyAlignment="1">
      <alignment vertical="center" wrapText="1"/>
    </xf>
    <xf numFmtId="44" fontId="38" fillId="0" borderId="0" xfId="35" applyFont="1" applyFill="1" applyBorder="1" applyAlignment="1" applyProtection="1">
      <alignment horizontal="center" vertical="center" wrapText="1"/>
      <protection locked="0"/>
    </xf>
    <xf numFmtId="44" fontId="38" fillId="35" borderId="4" xfId="35" applyFont="1" applyFill="1" applyBorder="1" applyAlignment="1" applyProtection="1">
      <alignment horizontal="center" vertical="center" wrapText="1"/>
      <protection locked="0"/>
    </xf>
    <xf numFmtId="4" fontId="0" fillId="0" borderId="0" xfId="0" applyNumberFormat="1"/>
    <xf numFmtId="49" fontId="34" fillId="38" borderId="61" xfId="58" applyNumberFormat="1" applyFont="1" applyFill="1" applyBorder="1" applyAlignment="1">
      <alignment horizontal="center" vertical="center" wrapText="1"/>
    </xf>
    <xf numFmtId="0" fontId="33" fillId="0" borderId="50" xfId="58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4" fontId="32" fillId="0" borderId="62" xfId="33" applyFont="1" applyBorder="1"/>
    <xf numFmtId="0" fontId="38" fillId="0" borderId="65" xfId="0" applyFont="1" applyFill="1" applyBorder="1" applyAlignment="1">
      <alignment horizontal="center" vertical="center" wrapText="1"/>
    </xf>
    <xf numFmtId="44" fontId="38" fillId="0" borderId="52" xfId="35" applyFont="1" applyFill="1" applyBorder="1" applyAlignment="1">
      <alignment vertical="center"/>
    </xf>
    <xf numFmtId="0" fontId="38" fillId="0" borderId="53" xfId="0" applyFont="1" applyFill="1" applyBorder="1" applyAlignment="1">
      <alignment horizontal="center" vertical="center" wrapText="1"/>
    </xf>
    <xf numFmtId="44" fontId="38" fillId="0" borderId="54" xfId="35" applyFont="1" applyFill="1" applyBorder="1" applyAlignment="1">
      <alignment horizontal="center" vertical="center"/>
    </xf>
    <xf numFmtId="44" fontId="38" fillId="0" borderId="55" xfId="35" applyFont="1" applyFill="1" applyBorder="1" applyAlignment="1">
      <alignment horizontal="center" vertical="center"/>
    </xf>
    <xf numFmtId="44" fontId="56" fillId="0" borderId="54" xfId="131" applyNumberFormat="1" applyFont="1" applyFill="1" applyBorder="1" applyAlignment="1">
      <alignment horizontal="center" vertical="center" wrapText="1"/>
    </xf>
    <xf numFmtId="44" fontId="56" fillId="0" borderId="55" xfId="131" applyNumberFormat="1" applyFont="1" applyFill="1" applyBorder="1" applyAlignment="1">
      <alignment horizontal="center" vertical="center" wrapText="1"/>
    </xf>
    <xf numFmtId="0" fontId="38" fillId="0" borderId="68" xfId="0" applyFont="1" applyFill="1" applyBorder="1" applyAlignment="1">
      <alignment horizontal="center" vertical="center" wrapText="1"/>
    </xf>
    <xf numFmtId="44" fontId="32" fillId="0" borderId="56" xfId="35" applyFont="1" applyFill="1" applyBorder="1" applyAlignment="1">
      <alignment horizontal="center" vertical="center"/>
    </xf>
    <xf numFmtId="44" fontId="32" fillId="0" borderId="69" xfId="35" applyFont="1" applyFill="1" applyBorder="1" applyAlignment="1">
      <alignment horizontal="center" vertical="center"/>
    </xf>
    <xf numFmtId="0" fontId="37" fillId="0" borderId="8" xfId="0" applyFont="1" applyFill="1" applyBorder="1" applyAlignment="1">
      <alignment vertical="center"/>
    </xf>
    <xf numFmtId="44" fontId="37" fillId="0" borderId="8" xfId="35" applyFont="1" applyFill="1" applyBorder="1" applyAlignment="1">
      <alignment vertical="center"/>
    </xf>
    <xf numFmtId="44" fontId="37" fillId="0" borderId="5" xfId="35" applyFont="1" applyFill="1" applyBorder="1" applyAlignment="1">
      <alignment vertical="center"/>
    </xf>
    <xf numFmtId="44" fontId="37" fillId="0" borderId="3" xfId="35" applyFont="1" applyFill="1" applyBorder="1" applyAlignment="1">
      <alignment vertical="center"/>
    </xf>
    <xf numFmtId="8" fontId="32" fillId="0" borderId="56" xfId="35" applyNumberFormat="1" applyFont="1" applyFill="1" applyBorder="1" applyAlignment="1">
      <alignment horizontal="center" vertical="center"/>
    </xf>
    <xf numFmtId="44" fontId="38" fillId="0" borderId="54" xfId="35" applyFont="1" applyFill="1" applyBorder="1" applyAlignment="1">
      <alignment horizontal="center" vertical="center" wrapText="1"/>
    </xf>
    <xf numFmtId="43" fontId="32" fillId="0" borderId="0" xfId="77" applyFont="1" applyBorder="1"/>
    <xf numFmtId="43" fontId="33" fillId="33" borderId="48" xfId="77" applyFont="1" applyFill="1" applyBorder="1" applyAlignment="1">
      <alignment horizontal="center" vertical="center" wrapText="1"/>
    </xf>
    <xf numFmtId="43" fontId="33" fillId="0" borderId="48" xfId="77" applyFont="1" applyFill="1" applyBorder="1" applyAlignment="1">
      <alignment horizontal="center" vertical="center" wrapText="1"/>
    </xf>
    <xf numFmtId="43" fontId="33" fillId="0" borderId="49" xfId="77" applyFont="1" applyFill="1" applyBorder="1" applyAlignment="1">
      <alignment horizontal="center" vertical="center" wrapText="1"/>
    </xf>
    <xf numFmtId="43" fontId="34" fillId="0" borderId="48" xfId="77" applyFont="1" applyFill="1" applyBorder="1" applyAlignment="1">
      <alignment horizontal="center" vertical="center" wrapText="1"/>
    </xf>
    <xf numFmtId="43" fontId="34" fillId="0" borderId="50" xfId="77" applyFont="1" applyBorder="1" applyAlignment="1">
      <alignment horizontal="center" vertical="center" wrapText="1"/>
    </xf>
    <xf numFmtId="43" fontId="34" fillId="0" borderId="48" xfId="77" applyFont="1" applyBorder="1" applyAlignment="1">
      <alignment horizontal="center" vertical="center" wrapText="1"/>
    </xf>
    <xf numFmtId="43" fontId="37" fillId="33" borderId="48" xfId="77" applyFont="1" applyFill="1" applyBorder="1" applyAlignment="1">
      <alignment horizontal="center" vertical="center"/>
    </xf>
    <xf numFmtId="43" fontId="33" fillId="0" borderId="48" xfId="77" applyFont="1" applyBorder="1" applyAlignment="1">
      <alignment horizontal="center" vertical="center" wrapText="1"/>
    </xf>
    <xf numFmtId="43" fontId="34" fillId="0" borderId="0" xfId="77" applyFont="1" applyFill="1" applyBorder="1" applyAlignment="1">
      <alignment vertical="center" wrapText="1"/>
    </xf>
    <xf numFmtId="43" fontId="37" fillId="38" borderId="48" xfId="77" applyFont="1" applyFill="1" applyBorder="1" applyAlignment="1">
      <alignment horizontal="center" vertical="center"/>
    </xf>
    <xf numFmtId="0" fontId="37" fillId="38" borderId="8" xfId="0" applyFont="1" applyFill="1" applyBorder="1" applyAlignment="1">
      <alignment vertical="center"/>
    </xf>
    <xf numFmtId="44" fontId="37" fillId="38" borderId="8" xfId="35" applyFont="1" applyFill="1" applyBorder="1" applyAlignment="1">
      <alignment vertical="center"/>
    </xf>
    <xf numFmtId="44" fontId="37" fillId="38" borderId="5" xfId="35" applyFont="1" applyFill="1" applyBorder="1" applyAlignment="1">
      <alignment vertical="center"/>
    </xf>
    <xf numFmtId="44" fontId="37" fillId="38" borderId="3" xfId="35" applyFont="1" applyFill="1" applyBorder="1" applyAlignment="1">
      <alignment vertical="center"/>
    </xf>
    <xf numFmtId="0" fontId="0" fillId="38" borderId="0" xfId="0" applyFont="1" applyFill="1" applyAlignment="1">
      <alignment vertical="center"/>
    </xf>
    <xf numFmtId="0" fontId="0" fillId="38" borderId="0" xfId="0" applyFont="1" applyFill="1" applyAlignment="1">
      <alignment horizontal="center" vertical="center"/>
    </xf>
    <xf numFmtId="44" fontId="33" fillId="33" borderId="48" xfId="35" applyFont="1" applyFill="1" applyBorder="1" applyAlignment="1">
      <alignment vertical="center" wrapText="1"/>
    </xf>
    <xf numFmtId="171" fontId="32" fillId="38" borderId="56" xfId="33" applyNumberFormat="1" applyFont="1" applyFill="1" applyBorder="1" applyAlignment="1">
      <alignment horizontal="center" vertical="center"/>
    </xf>
    <xf numFmtId="44" fontId="34" fillId="38" borderId="48" xfId="58" applyNumberFormat="1" applyFont="1" applyFill="1" applyBorder="1" applyAlignment="1">
      <alignment vertical="center" wrapText="1"/>
    </xf>
    <xf numFmtId="0" fontId="38" fillId="34" borderId="54" xfId="0" applyFont="1" applyFill="1" applyBorder="1" applyAlignment="1">
      <alignment horizontal="justify" vertical="center" wrapText="1"/>
    </xf>
    <xf numFmtId="10" fontId="35" fillId="38" borderId="4" xfId="61" applyNumberFormat="1" applyFont="1" applyFill="1" applyBorder="1"/>
    <xf numFmtId="44" fontId="35" fillId="38" borderId="4" xfId="33" applyFont="1" applyFill="1" applyBorder="1"/>
    <xf numFmtId="44" fontId="32" fillId="38" borderId="0" xfId="33" applyFont="1" applyFill="1" applyBorder="1" applyAlignment="1">
      <alignment horizontal="center" vertical="center"/>
    </xf>
    <xf numFmtId="0" fontId="32" fillId="38" borderId="0" xfId="0" applyFont="1" applyFill="1" applyBorder="1" applyAlignment="1">
      <alignment horizontal="center" vertical="center"/>
    </xf>
    <xf numFmtId="44" fontId="33" fillId="33" borderId="48" xfId="35" applyFont="1" applyFill="1" applyBorder="1" applyAlignment="1">
      <alignment horizontal="center" vertical="center" wrapText="1"/>
    </xf>
    <xf numFmtId="44" fontId="32" fillId="0" borderId="60" xfId="33" applyFont="1" applyBorder="1"/>
    <xf numFmtId="0" fontId="38" fillId="42" borderId="54" xfId="0" applyFont="1" applyFill="1" applyBorder="1" applyAlignment="1">
      <alignment vertical="center" wrapText="1"/>
    </xf>
    <xf numFmtId="1" fontId="38" fillId="42" borderId="54" xfId="0" quotePrefix="1" applyNumberFormat="1" applyFont="1" applyFill="1" applyBorder="1" applyAlignment="1">
      <alignment horizontal="center" vertical="center"/>
    </xf>
    <xf numFmtId="0" fontId="38" fillId="42" borderId="71" xfId="0" applyFont="1" applyFill="1" applyBorder="1" applyAlignment="1">
      <alignment horizontal="center" vertical="center"/>
    </xf>
    <xf numFmtId="167" fontId="38" fillId="42" borderId="48" xfId="79" applyNumberFormat="1" applyFont="1" applyFill="1" applyBorder="1" applyAlignment="1">
      <alignment horizontal="right" vertical="center"/>
    </xf>
    <xf numFmtId="44" fontId="38" fillId="42" borderId="57" xfId="35" applyNumberFormat="1" applyFont="1" applyFill="1" applyBorder="1" applyAlignment="1">
      <alignment horizontal="right" vertical="center"/>
    </xf>
    <xf numFmtId="167" fontId="38" fillId="42" borderId="54" xfId="79" applyNumberFormat="1" applyFont="1" applyFill="1" applyBorder="1" applyAlignment="1">
      <alignment horizontal="center" vertical="center"/>
    </xf>
    <xf numFmtId="0" fontId="38" fillId="42" borderId="82" xfId="0" applyFont="1" applyFill="1" applyBorder="1" applyAlignment="1">
      <alignment horizontal="center" vertical="center"/>
    </xf>
    <xf numFmtId="43" fontId="33" fillId="33" borderId="48" xfId="79" applyFont="1" applyFill="1" applyBorder="1" applyAlignment="1">
      <alignment horizontal="center" vertical="center" wrapText="1"/>
    </xf>
    <xf numFmtId="43" fontId="33" fillId="0" borderId="48" xfId="79" applyFont="1" applyFill="1" applyBorder="1" applyAlignment="1">
      <alignment horizontal="center" vertical="center" wrapText="1"/>
    </xf>
    <xf numFmtId="43" fontId="33" fillId="0" borderId="49" xfId="79" applyFont="1" applyFill="1" applyBorder="1" applyAlignment="1">
      <alignment horizontal="center" vertical="center" wrapText="1"/>
    </xf>
    <xf numFmtId="44" fontId="33" fillId="0" borderId="49" xfId="35" applyFont="1" applyFill="1" applyBorder="1" applyAlignment="1">
      <alignment horizontal="center" vertical="center" wrapText="1"/>
    </xf>
    <xf numFmtId="8" fontId="34" fillId="0" borderId="62" xfId="35" applyNumberFormat="1" applyFont="1" applyFill="1" applyBorder="1" applyAlignment="1">
      <alignment horizontal="center" vertical="center" wrapText="1"/>
    </xf>
    <xf numFmtId="43" fontId="33" fillId="0" borderId="48" xfId="79" applyFont="1" applyBorder="1" applyAlignment="1">
      <alignment horizontal="center" vertical="center" wrapText="1"/>
    </xf>
    <xf numFmtId="44" fontId="37" fillId="0" borderId="48" xfId="35" applyFont="1" applyBorder="1" applyAlignment="1">
      <alignment horizontal="center" vertical="center"/>
    </xf>
    <xf numFmtId="44" fontId="33" fillId="0" borderId="59" xfId="35" applyFont="1" applyFill="1" applyBorder="1" applyAlignment="1">
      <alignment horizontal="center" vertical="center"/>
    </xf>
    <xf numFmtId="43" fontId="37" fillId="33" borderId="48" xfId="79" applyFont="1" applyFill="1" applyBorder="1" applyAlignment="1">
      <alignment horizontal="center" vertical="center"/>
    </xf>
    <xf numFmtId="44" fontId="33" fillId="0" borderId="48" xfId="35" applyFont="1" applyBorder="1" applyAlignment="1">
      <alignment horizontal="center" vertical="center" wrapText="1"/>
    </xf>
    <xf numFmtId="43" fontId="34" fillId="0" borderId="48" xfId="79" applyFont="1" applyBorder="1" applyAlignment="1">
      <alignment horizontal="center" vertical="center" wrapText="1"/>
    </xf>
    <xf numFmtId="44" fontId="32" fillId="0" borderId="0" xfId="35" applyFont="1" applyFill="1" applyBorder="1" applyAlignment="1">
      <alignment horizontal="center" vertical="center"/>
    </xf>
    <xf numFmtId="0" fontId="32" fillId="43" borderId="82" xfId="0" applyFont="1" applyFill="1" applyBorder="1" applyAlignment="1">
      <alignment horizontal="left" vertical="center" wrapText="1"/>
    </xf>
    <xf numFmtId="0" fontId="32" fillId="43" borderId="54" xfId="0" applyFont="1" applyFill="1" applyBorder="1" applyAlignment="1">
      <alignment horizontal="center" vertical="center"/>
    </xf>
    <xf numFmtId="2" fontId="32" fillId="43" borderId="79" xfId="79" applyNumberFormat="1" applyFont="1" applyFill="1" applyBorder="1" applyAlignment="1">
      <alignment horizontal="center" vertical="center"/>
    </xf>
    <xf numFmtId="44" fontId="32" fillId="43" borderId="71" xfId="35" applyFont="1" applyFill="1" applyBorder="1" applyAlignment="1">
      <alignment vertical="center"/>
    </xf>
    <xf numFmtId="43" fontId="32" fillId="43" borderId="74" xfId="79" applyFont="1" applyFill="1" applyBorder="1" applyAlignment="1">
      <alignment horizontal="center" vertical="center"/>
    </xf>
    <xf numFmtId="8" fontId="32" fillId="43" borderId="54" xfId="35" applyNumberFormat="1" applyFont="1" applyFill="1" applyBorder="1" applyAlignment="1">
      <alignment horizontal="center" vertical="center"/>
    </xf>
    <xf numFmtId="0" fontId="32" fillId="43" borderId="49" xfId="0" applyFont="1" applyFill="1" applyBorder="1" applyAlignment="1">
      <alignment horizontal="left" vertical="center" wrapText="1"/>
    </xf>
    <xf numFmtId="0" fontId="32" fillId="43" borderId="48" xfId="0" applyFont="1" applyFill="1" applyBorder="1" applyAlignment="1">
      <alignment horizontal="center" vertical="center"/>
    </xf>
    <xf numFmtId="2" fontId="32" fillId="43" borderId="48" xfId="79" applyNumberFormat="1" applyFont="1" applyFill="1" applyBorder="1" applyAlignment="1">
      <alignment horizontal="center" vertical="center"/>
    </xf>
    <xf numFmtId="44" fontId="32" fillId="43" borderId="48" xfId="35" applyFont="1" applyFill="1" applyBorder="1" applyAlignment="1">
      <alignment vertical="center"/>
    </xf>
    <xf numFmtId="43" fontId="32" fillId="43" borderId="57" xfId="79" applyFont="1" applyFill="1" applyBorder="1" applyAlignment="1">
      <alignment horizontal="center" vertical="center"/>
    </xf>
    <xf numFmtId="0" fontId="32" fillId="43" borderId="71" xfId="0" applyFont="1" applyFill="1" applyBorder="1" applyAlignment="1">
      <alignment horizontal="center" vertical="center"/>
    </xf>
    <xf numFmtId="8" fontId="32" fillId="43" borderId="48" xfId="35" applyNumberFormat="1" applyFont="1" applyFill="1" applyBorder="1" applyAlignment="1">
      <alignment horizontal="center" vertical="center"/>
    </xf>
    <xf numFmtId="10" fontId="35" fillId="38" borderId="4" xfId="0" applyNumberFormat="1" applyFont="1" applyFill="1" applyBorder="1"/>
    <xf numFmtId="44" fontId="35" fillId="38" borderId="4" xfId="0" applyNumberFormat="1" applyFont="1" applyFill="1" applyBorder="1"/>
    <xf numFmtId="166" fontId="35" fillId="38" borderId="4" xfId="0" applyNumberFormat="1" applyFont="1" applyFill="1" applyBorder="1"/>
    <xf numFmtId="0" fontId="35" fillId="38" borderId="4" xfId="0" applyFont="1" applyFill="1" applyBorder="1"/>
    <xf numFmtId="44" fontId="38" fillId="35" borderId="1" xfId="132" applyNumberFormat="1" applyFont="1" applyFill="1" applyBorder="1" applyAlignment="1" applyProtection="1">
      <alignment vertical="center"/>
      <protection locked="0"/>
    </xf>
    <xf numFmtId="44" fontId="38" fillId="35" borderId="0" xfId="132" applyNumberFormat="1" applyFont="1" applyFill="1" applyBorder="1" applyAlignment="1" applyProtection="1">
      <alignment vertical="center"/>
      <protection locked="0"/>
    </xf>
    <xf numFmtId="10" fontId="32" fillId="34" borderId="4" xfId="61" applyNumberFormat="1" applyFont="1" applyFill="1" applyBorder="1" applyAlignment="1" applyProtection="1">
      <alignment horizontal="center" vertical="center"/>
      <protection locked="0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44" fontId="33" fillId="0" borderId="48" xfId="35" applyFont="1" applyFill="1" applyBorder="1" applyAlignment="1">
      <alignment horizontal="center" vertical="center" wrapText="1"/>
    </xf>
    <xf numFmtId="44" fontId="35" fillId="0" borderId="48" xfId="35" applyFont="1" applyBorder="1" applyAlignment="1">
      <alignment horizontal="center" vertical="center"/>
    </xf>
    <xf numFmtId="0" fontId="36" fillId="0" borderId="0" xfId="0" applyFont="1" applyFill="1" applyBorder="1" applyAlignment="1" applyProtection="1">
      <alignment horizontal="right" vertical="center" wrapText="1"/>
      <protection locked="0"/>
    </xf>
    <xf numFmtId="0" fontId="32" fillId="0" borderId="0" xfId="0" applyFont="1" applyBorder="1" applyAlignment="1">
      <alignment horizontal="center"/>
    </xf>
    <xf numFmtId="0" fontId="32" fillId="0" borderId="53" xfId="0" applyFont="1" applyFill="1" applyBorder="1" applyAlignment="1">
      <alignment horizontal="center" vertical="center"/>
    </xf>
    <xf numFmtId="0" fontId="40" fillId="0" borderId="1" xfId="0" applyFont="1" applyFill="1" applyBorder="1" applyAlignment="1" applyProtection="1">
      <alignment vertical="center" wrapText="1"/>
      <protection locked="0"/>
    </xf>
    <xf numFmtId="0" fontId="40" fillId="0" borderId="1" xfId="0" applyFont="1" applyFill="1" applyBorder="1" applyAlignment="1" applyProtection="1">
      <alignment horizontal="center" vertical="center" wrapText="1"/>
      <protection locked="0"/>
    </xf>
    <xf numFmtId="0" fontId="3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80" xfId="0" applyNumberFormat="1" applyFont="1" applyFill="1" applyBorder="1" applyAlignment="1" applyProtection="1">
      <alignment horizontal="center" vertical="center" wrapText="1"/>
      <protection locked="0"/>
    </xf>
    <xf numFmtId="0" fontId="38" fillId="0" borderId="65" xfId="0" applyNumberFormat="1" applyFont="1" applyFill="1" applyBorder="1" applyAlignment="1">
      <alignment horizontal="center" vertical="center" wrapText="1"/>
    </xf>
    <xf numFmtId="0" fontId="38" fillId="0" borderId="88" xfId="0" applyNumberFormat="1" applyFont="1" applyFill="1" applyBorder="1" applyAlignment="1">
      <alignment horizontal="center" vertical="center" wrapText="1"/>
    </xf>
    <xf numFmtId="0" fontId="32" fillId="38" borderId="53" xfId="0" applyFont="1" applyFill="1" applyBorder="1" applyAlignment="1">
      <alignment horizontal="center" vertical="center"/>
    </xf>
    <xf numFmtId="0" fontId="38" fillId="34" borderId="1" xfId="43" applyNumberFormat="1" applyFont="1" applyFill="1" applyBorder="1" applyAlignment="1">
      <alignment horizontal="center" vertical="center"/>
    </xf>
    <xf numFmtId="0" fontId="38" fillId="42" borderId="53" xfId="0" quotePrefix="1" applyNumberFormat="1" applyFont="1" applyFill="1" applyBorder="1" applyAlignment="1">
      <alignment horizontal="center" vertical="center"/>
    </xf>
    <xf numFmtId="0" fontId="32" fillId="43" borderId="53" xfId="0" applyFont="1" applyFill="1" applyBorder="1" applyAlignment="1">
      <alignment horizontal="center" vertical="center"/>
    </xf>
    <xf numFmtId="4" fontId="38" fillId="0" borderId="89" xfId="0" applyNumberFormat="1" applyFont="1" applyFill="1" applyBorder="1" applyAlignment="1">
      <alignment horizontal="center" vertical="center" wrapText="1"/>
    </xf>
    <xf numFmtId="0" fontId="38" fillId="35" borderId="55" xfId="0" applyFont="1" applyFill="1" applyBorder="1" applyAlignment="1">
      <alignment horizontal="center" vertical="center"/>
    </xf>
    <xf numFmtId="0" fontId="38" fillId="34" borderId="55" xfId="0" applyFont="1" applyFill="1" applyBorder="1" applyAlignment="1">
      <alignment horizontal="center" vertical="center"/>
    </xf>
    <xf numFmtId="44" fontId="37" fillId="34" borderId="55" xfId="33" applyFont="1" applyFill="1" applyBorder="1" applyAlignment="1">
      <alignment horizontal="center" vertical="center"/>
    </xf>
    <xf numFmtId="0" fontId="38" fillId="34" borderId="91" xfId="0" applyFont="1" applyFill="1" applyBorder="1" applyAlignment="1">
      <alignment vertical="center"/>
    </xf>
    <xf numFmtId="0" fontId="38" fillId="42" borderId="90" xfId="0" applyFont="1" applyFill="1" applyBorder="1" applyAlignment="1">
      <alignment horizontal="center" vertical="center"/>
    </xf>
    <xf numFmtId="44" fontId="32" fillId="43" borderId="90" xfId="35" applyNumberFormat="1" applyFont="1" applyFill="1" applyBorder="1" applyAlignment="1">
      <alignment horizontal="center" vertical="center"/>
    </xf>
    <xf numFmtId="0" fontId="38" fillId="34" borderId="92" xfId="0" applyFont="1" applyFill="1" applyBorder="1" applyAlignment="1">
      <alignment vertical="center"/>
    </xf>
    <xf numFmtId="44" fontId="37" fillId="34" borderId="93" xfId="33" applyFont="1" applyFill="1" applyBorder="1" applyAlignment="1">
      <alignment horizontal="center" vertical="center"/>
    </xf>
    <xf numFmtId="167" fontId="40" fillId="33" borderId="97" xfId="77" applyNumberFormat="1" applyFont="1" applyFill="1" applyBorder="1" applyAlignment="1">
      <alignment horizontal="right" vertical="center"/>
    </xf>
    <xf numFmtId="44" fontId="32" fillId="0" borderId="100" xfId="33" applyFont="1" applyFill="1" applyBorder="1" applyAlignment="1">
      <alignment horizontal="center" vertical="center"/>
    </xf>
    <xf numFmtId="44" fontId="32" fillId="0" borderId="86" xfId="33" applyFont="1" applyFill="1" applyBorder="1" applyAlignment="1">
      <alignment horizontal="center" vertical="center"/>
    </xf>
    <xf numFmtId="0" fontId="39" fillId="0" borderId="84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85" xfId="0" applyFont="1" applyFill="1" applyBorder="1" applyAlignment="1" applyProtection="1">
      <alignment vertical="center" wrapText="1"/>
      <protection locked="0"/>
    </xf>
    <xf numFmtId="4" fontId="39" fillId="0" borderId="85" xfId="0" applyNumberFormat="1" applyFont="1" applyFill="1" applyBorder="1" applyAlignment="1" applyProtection="1">
      <alignment horizontal="center" vertical="center" wrapText="1"/>
      <protection locked="0"/>
    </xf>
    <xf numFmtId="1" fontId="38" fillId="0" borderId="86" xfId="57" applyNumberFormat="1" applyFont="1" applyFill="1" applyBorder="1" applyAlignment="1" applyProtection="1">
      <alignment vertical="center"/>
      <protection locked="0"/>
    </xf>
    <xf numFmtId="0" fontId="36" fillId="0" borderId="100" xfId="0" applyNumberFormat="1" applyFont="1" applyFill="1" applyBorder="1" applyAlignment="1" applyProtection="1">
      <alignment horizontal="left" vertical="center" wrapText="1"/>
      <protection locked="0"/>
    </xf>
    <xf numFmtId="0" fontId="36" fillId="0" borderId="100" xfId="0" applyNumberFormat="1" applyFont="1" applyFill="1" applyBorder="1" applyAlignment="1" applyProtection="1">
      <alignment horizontal="right" vertical="center" wrapText="1"/>
      <protection locked="0"/>
    </xf>
    <xf numFmtId="0" fontId="31" fillId="0" borderId="1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169" fontId="44" fillId="0" borderId="100" xfId="35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00" xfId="0" applyFont="1" applyBorder="1" applyAlignment="1">
      <alignment horizontal="center" vertical="center"/>
    </xf>
    <xf numFmtId="0" fontId="37" fillId="0" borderId="1" xfId="0" applyFont="1" applyFill="1" applyBorder="1" applyAlignment="1">
      <alignment vertical="center"/>
    </xf>
    <xf numFmtId="4" fontId="0" fillId="0" borderId="100" xfId="0" applyNumberFormat="1" applyBorder="1"/>
    <xf numFmtId="0" fontId="37" fillId="0" borderId="1" xfId="0" applyFont="1" applyFill="1" applyBorder="1" applyAlignment="1">
      <alignment horizontal="center" vertical="center"/>
    </xf>
    <xf numFmtId="44" fontId="37" fillId="0" borderId="100" xfId="35" applyFont="1" applyFill="1" applyBorder="1" applyAlignment="1">
      <alignment vertical="center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0" fontId="32" fillId="44" borderId="54" xfId="0" applyFont="1" applyFill="1" applyBorder="1" applyAlignment="1">
      <alignment vertical="center" wrapText="1"/>
    </xf>
    <xf numFmtId="0" fontId="32" fillId="44" borderId="54" xfId="0" applyFont="1" applyFill="1" applyBorder="1" applyAlignment="1">
      <alignment horizontal="center" vertical="center"/>
    </xf>
    <xf numFmtId="2" fontId="32" fillId="44" borderId="54" xfId="79" applyNumberFormat="1" applyFont="1" applyFill="1" applyBorder="1" applyAlignment="1">
      <alignment horizontal="center" vertical="center"/>
    </xf>
    <xf numFmtId="44" fontId="32" fillId="44" borderId="71" xfId="33" applyFont="1" applyFill="1" applyBorder="1" applyAlignment="1">
      <alignment vertical="center"/>
    </xf>
    <xf numFmtId="43" fontId="32" fillId="44" borderId="74" xfId="79" applyFont="1" applyFill="1" applyBorder="1" applyAlignment="1">
      <alignment horizontal="center" vertical="center"/>
    </xf>
    <xf numFmtId="44" fontId="32" fillId="44" borderId="90" xfId="33" applyNumberFormat="1" applyFont="1" applyFill="1" applyBorder="1" applyAlignment="1">
      <alignment horizontal="center" vertical="center"/>
    </xf>
    <xf numFmtId="0" fontId="32" fillId="44" borderId="54" xfId="0" applyFont="1" applyFill="1" applyBorder="1" applyAlignment="1">
      <alignment horizontal="left" vertical="center" wrapText="1"/>
    </xf>
    <xf numFmtId="8" fontId="32" fillId="44" borderId="82" xfId="33" applyNumberFormat="1" applyFont="1" applyFill="1" applyBorder="1" applyAlignment="1">
      <alignment horizontal="center" vertical="center"/>
    </xf>
    <xf numFmtId="0" fontId="33" fillId="33" borderId="61" xfId="58" applyNumberFormat="1" applyFont="1" applyFill="1" applyBorder="1" applyAlignment="1">
      <alignment horizontal="center" vertical="center" wrapText="1"/>
    </xf>
    <xf numFmtId="49" fontId="34" fillId="44" borderId="61" xfId="58" applyNumberFormat="1" applyFont="1" applyFill="1" applyBorder="1" applyAlignment="1">
      <alignment horizontal="center" vertical="center" wrapText="1"/>
    </xf>
    <xf numFmtId="0" fontId="34" fillId="44" borderId="48" xfId="58" applyFont="1" applyFill="1" applyBorder="1" applyAlignment="1">
      <alignment horizontal="center" vertical="center" wrapText="1"/>
    </xf>
    <xf numFmtId="43" fontId="34" fillId="44" borderId="48" xfId="77" applyFont="1" applyFill="1" applyBorder="1" applyAlignment="1">
      <alignment horizontal="center" vertical="center" wrapText="1"/>
    </xf>
    <xf numFmtId="44" fontId="34" fillId="44" borderId="48" xfId="58" applyNumberFormat="1" applyFont="1" applyFill="1" applyBorder="1" applyAlignment="1">
      <alignment vertical="center" wrapText="1"/>
    </xf>
    <xf numFmtId="8" fontId="34" fillId="44" borderId="59" xfId="35" applyNumberFormat="1" applyFont="1" applyFill="1" applyBorder="1" applyAlignment="1">
      <alignment horizontal="center" vertical="center" wrapText="1"/>
    </xf>
    <xf numFmtId="44" fontId="34" fillId="44" borderId="50" xfId="58" applyNumberFormat="1" applyFont="1" applyFill="1" applyBorder="1" applyAlignment="1">
      <alignment horizontal="center" vertical="center" wrapText="1"/>
    </xf>
    <xf numFmtId="0" fontId="34" fillId="44" borderId="61" xfId="58" applyFont="1" applyFill="1" applyBorder="1" applyAlignment="1">
      <alignment horizontal="center" vertical="center" wrapText="1"/>
    </xf>
    <xf numFmtId="0" fontId="34" fillId="44" borderId="48" xfId="58" applyFont="1" applyFill="1" applyBorder="1" applyAlignment="1">
      <alignment horizontal="left" vertical="center" wrapText="1"/>
    </xf>
    <xf numFmtId="49" fontId="34" fillId="44" borderId="48" xfId="58" applyNumberFormat="1" applyFont="1" applyFill="1" applyBorder="1" applyAlignment="1">
      <alignment horizontal="center" vertical="center" wrapText="1"/>
    </xf>
    <xf numFmtId="0" fontId="33" fillId="44" borderId="48" xfId="58" applyFont="1" applyFill="1" applyBorder="1" applyAlignment="1">
      <alignment horizontal="left" vertical="center" wrapText="1"/>
    </xf>
    <xf numFmtId="44" fontId="35" fillId="44" borderId="48" xfId="35" applyFont="1" applyFill="1" applyBorder="1" applyAlignment="1">
      <alignment horizontal="center" vertical="center"/>
    </xf>
    <xf numFmtId="43" fontId="34" fillId="44" borderId="50" xfId="77" applyFont="1" applyFill="1" applyBorder="1" applyAlignment="1">
      <alignment horizontal="center" vertical="center" wrapText="1"/>
    </xf>
    <xf numFmtId="44" fontId="35" fillId="44" borderId="50" xfId="33" applyFont="1" applyFill="1" applyBorder="1" applyAlignment="1">
      <alignment horizontal="center" vertical="center"/>
    </xf>
    <xf numFmtId="8" fontId="34" fillId="44" borderId="59" xfId="33" applyNumberFormat="1" applyFont="1" applyFill="1" applyBorder="1" applyAlignment="1">
      <alignment horizontal="center" vertical="center" wrapText="1"/>
    </xf>
    <xf numFmtId="44" fontId="35" fillId="44" borderId="48" xfId="33" applyFont="1" applyFill="1" applyBorder="1" applyAlignment="1">
      <alignment horizontal="center" vertical="center"/>
    </xf>
    <xf numFmtId="43" fontId="34" fillId="44" borderId="48" xfId="79" applyFont="1" applyFill="1" applyBorder="1" applyAlignment="1">
      <alignment horizontal="center" vertical="center" wrapText="1"/>
    </xf>
    <xf numFmtId="43" fontId="34" fillId="44" borderId="50" xfId="79" applyFont="1" applyFill="1" applyBorder="1" applyAlignment="1">
      <alignment horizontal="center" vertical="center" wrapText="1"/>
    </xf>
    <xf numFmtId="44" fontId="35" fillId="44" borderId="50" xfId="35" applyFont="1" applyFill="1" applyBorder="1" applyAlignment="1">
      <alignment horizontal="center" vertical="center"/>
    </xf>
    <xf numFmtId="49" fontId="34" fillId="44" borderId="59" xfId="58" applyNumberFormat="1" applyFont="1" applyFill="1" applyBorder="1" applyAlignment="1">
      <alignment vertical="center" wrapText="1"/>
    </xf>
    <xf numFmtId="0" fontId="33" fillId="44" borderId="48" xfId="58" quotePrefix="1" applyFont="1" applyFill="1" applyBorder="1" applyAlignment="1">
      <alignment horizontal="center" vertical="center" wrapText="1"/>
    </xf>
    <xf numFmtId="49" fontId="34" fillId="44" borderId="61" xfId="58" applyNumberFormat="1" applyFont="1" applyFill="1" applyBorder="1" applyAlignment="1">
      <alignment vertical="center" wrapText="1"/>
    </xf>
    <xf numFmtId="0" fontId="33" fillId="44" borderId="50" xfId="58" applyFont="1" applyFill="1" applyBorder="1" applyAlignment="1">
      <alignment horizontal="left" vertical="center" wrapText="1"/>
    </xf>
    <xf numFmtId="0" fontId="33" fillId="44" borderId="48" xfId="58" applyFont="1" applyFill="1" applyBorder="1" applyAlignment="1">
      <alignment horizontal="center" vertical="center" wrapText="1"/>
    </xf>
    <xf numFmtId="0" fontId="33" fillId="44" borderId="49" xfId="58" applyFont="1" applyFill="1" applyBorder="1" applyAlignment="1">
      <alignment horizontal="center" vertical="center" wrapText="1"/>
    </xf>
    <xf numFmtId="49" fontId="32" fillId="44" borderId="54" xfId="0" applyNumberFormat="1" applyFont="1" applyFill="1" applyBorder="1" applyAlignment="1">
      <alignment horizontal="center" vertical="center"/>
    </xf>
    <xf numFmtId="0" fontId="33" fillId="44" borderId="48" xfId="58" quotePrefix="1" applyFont="1" applyFill="1" applyBorder="1" applyAlignment="1">
      <alignment horizontal="center" vertical="center" wrapText="1"/>
    </xf>
    <xf numFmtId="44" fontId="34" fillId="44" borderId="48" xfId="58" applyNumberFormat="1" applyFont="1" applyFill="1" applyBorder="1" applyAlignment="1">
      <alignment horizontal="center" vertical="center" wrapText="1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49" fontId="33" fillId="44" borderId="61" xfId="58" applyNumberFormat="1" applyFont="1" applyFill="1" applyBorder="1" applyAlignment="1">
      <alignment horizontal="center" vertical="center" wrapText="1"/>
    </xf>
    <xf numFmtId="49" fontId="33" fillId="44" borderId="48" xfId="58" applyNumberFormat="1" applyFont="1" applyFill="1" applyBorder="1" applyAlignment="1">
      <alignment horizontal="center" vertical="center" wrapText="1"/>
    </xf>
    <xf numFmtId="43" fontId="33" fillId="44" borderId="48" xfId="77" applyFont="1" applyFill="1" applyBorder="1" applyAlignment="1">
      <alignment horizontal="center" vertical="center" wrapText="1"/>
    </xf>
    <xf numFmtId="44" fontId="33" fillId="44" borderId="59" xfId="35" applyFont="1" applyFill="1" applyBorder="1" applyAlignment="1">
      <alignment horizontal="center" vertical="center" wrapText="1"/>
    </xf>
    <xf numFmtId="43" fontId="33" fillId="44" borderId="49" xfId="77" applyFont="1" applyFill="1" applyBorder="1" applyAlignment="1">
      <alignment horizontal="center" vertical="center" wrapText="1"/>
    </xf>
    <xf numFmtId="44" fontId="33" fillId="44" borderId="60" xfId="35" applyFont="1" applyFill="1" applyBorder="1" applyAlignment="1">
      <alignment horizontal="center" vertical="center" wrapText="1"/>
    </xf>
    <xf numFmtId="43" fontId="34" fillId="44" borderId="48" xfId="77" applyFont="1" applyFill="1" applyBorder="1" applyAlignment="1">
      <alignment vertical="center" wrapText="1"/>
    </xf>
    <xf numFmtId="0" fontId="34" fillId="44" borderId="50" xfId="58" applyFont="1" applyFill="1" applyBorder="1" applyAlignment="1">
      <alignment horizontal="center" vertical="center" wrapText="1"/>
    </xf>
    <xf numFmtId="43" fontId="34" fillId="44" borderId="50" xfId="77" applyFont="1" applyFill="1" applyBorder="1" applyAlignment="1">
      <alignment vertical="center" wrapText="1"/>
    </xf>
    <xf numFmtId="44" fontId="35" fillId="44" borderId="48" xfId="35" applyFont="1" applyFill="1" applyBorder="1" applyAlignment="1">
      <alignment horizontal="center" vertical="center"/>
    </xf>
    <xf numFmtId="49" fontId="32" fillId="0" borderId="0" xfId="33" applyNumberFormat="1" applyFont="1" applyFill="1" applyBorder="1" applyAlignment="1">
      <alignment horizontal="center" vertical="center"/>
    </xf>
    <xf numFmtId="44" fontId="35" fillId="44" borderId="48" xfId="35" applyFont="1" applyFill="1" applyBorder="1" applyAlignment="1">
      <alignment vertical="center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44" fontId="35" fillId="44" borderId="48" xfId="35" applyFont="1" applyFill="1" applyBorder="1" applyAlignment="1">
      <alignment horizontal="center" vertical="center"/>
    </xf>
    <xf numFmtId="44" fontId="37" fillId="33" borderId="59" xfId="33" applyNumberFormat="1" applyFont="1" applyFill="1" applyBorder="1" applyAlignment="1">
      <alignment horizontal="center" vertical="center"/>
    </xf>
    <xf numFmtId="0" fontId="33" fillId="44" borderId="61" xfId="58" applyFont="1" applyFill="1" applyBorder="1" applyAlignment="1">
      <alignment horizontal="center" vertical="center" wrapText="1"/>
    </xf>
    <xf numFmtId="44" fontId="33" fillId="44" borderId="48" xfId="58" applyNumberFormat="1" applyFont="1" applyFill="1" applyBorder="1" applyAlignment="1">
      <alignment horizontal="center" vertical="center" wrapText="1"/>
    </xf>
    <xf numFmtId="44" fontId="37" fillId="44" borderId="48" xfId="33" applyFont="1" applyFill="1" applyBorder="1" applyAlignment="1">
      <alignment horizontal="center" vertical="center"/>
    </xf>
    <xf numFmtId="44" fontId="33" fillId="44" borderId="59" xfId="33" applyFont="1" applyFill="1" applyBorder="1" applyAlignment="1">
      <alignment horizontal="center" vertical="center"/>
    </xf>
    <xf numFmtId="44" fontId="35" fillId="44" borderId="48" xfId="35" applyFont="1" applyFill="1" applyBorder="1" applyAlignment="1">
      <alignment horizontal="center" vertical="center"/>
    </xf>
    <xf numFmtId="0" fontId="32" fillId="44" borderId="53" xfId="0" applyFont="1" applyFill="1" applyBorder="1" applyAlignment="1">
      <alignment horizontal="center" vertical="center"/>
    </xf>
    <xf numFmtId="44" fontId="38" fillId="38" borderId="54" xfId="35" applyFont="1" applyFill="1" applyBorder="1" applyAlignment="1">
      <alignment horizontal="center" vertical="center" wrapText="1"/>
    </xf>
    <xf numFmtId="2" fontId="32" fillId="44" borderId="79" xfId="79" applyNumberFormat="1" applyFont="1" applyFill="1" applyBorder="1" applyAlignment="1">
      <alignment horizontal="center" vertical="center"/>
    </xf>
    <xf numFmtId="44" fontId="32" fillId="44" borderId="71" xfId="35" applyFont="1" applyFill="1" applyBorder="1" applyAlignment="1">
      <alignment vertical="center"/>
    </xf>
    <xf numFmtId="44" fontId="32" fillId="44" borderId="90" xfId="35" applyNumberFormat="1" applyFont="1" applyFill="1" applyBorder="1" applyAlignment="1">
      <alignment horizontal="center" vertical="center"/>
    </xf>
    <xf numFmtId="2" fontId="32" fillId="44" borderId="71" xfId="79" applyNumberFormat="1" applyFont="1" applyFill="1" applyBorder="1" applyAlignment="1">
      <alignment horizontal="center" vertical="center"/>
    </xf>
    <xf numFmtId="8" fontId="32" fillId="44" borderId="54" xfId="33" applyNumberFormat="1" applyFont="1" applyFill="1" applyBorder="1" applyAlignment="1">
      <alignment horizontal="center" vertical="center"/>
    </xf>
    <xf numFmtId="44" fontId="35" fillId="44" borderId="48" xfId="35" applyFont="1" applyFill="1" applyBorder="1" applyAlignment="1">
      <alignment horizontal="center" vertical="center"/>
    </xf>
    <xf numFmtId="2" fontId="32" fillId="44" borderId="72" xfId="79" applyNumberFormat="1" applyFont="1" applyFill="1" applyBorder="1" applyAlignment="1">
      <alignment horizontal="center" vertical="center"/>
    </xf>
    <xf numFmtId="0" fontId="32" fillId="44" borderId="54" xfId="0" applyNumberFormat="1" applyFont="1" applyFill="1" applyBorder="1" applyAlignment="1">
      <alignment horizontal="center" vertical="center" wrapText="1"/>
    </xf>
    <xf numFmtId="44" fontId="32" fillId="44" borderId="58" xfId="33" applyNumberFormat="1" applyFont="1" applyFill="1" applyBorder="1" applyAlignment="1">
      <alignment horizontal="center" vertical="center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0" fontId="32" fillId="38" borderId="70" xfId="0" applyFont="1" applyFill="1" applyBorder="1" applyAlignment="1">
      <alignment horizontal="center" vertical="center"/>
    </xf>
    <xf numFmtId="0" fontId="32" fillId="43" borderId="82" xfId="0" applyFont="1" applyFill="1" applyBorder="1" applyAlignment="1">
      <alignment horizontal="center" vertical="center" wrapText="1"/>
    </xf>
    <xf numFmtId="0" fontId="32" fillId="44" borderId="82" xfId="0" applyFont="1" applyFill="1" applyBorder="1" applyAlignment="1">
      <alignment horizontal="left" vertical="center" wrapText="1"/>
    </xf>
    <xf numFmtId="8" fontId="32" fillId="44" borderId="54" xfId="35" applyNumberFormat="1" applyFont="1" applyFill="1" applyBorder="1" applyAlignment="1">
      <alignment horizontal="center" vertical="center"/>
    </xf>
    <xf numFmtId="8" fontId="32" fillId="44" borderId="54" xfId="33" applyNumberFormat="1" applyFont="1" applyFill="1" applyBorder="1" applyAlignment="1">
      <alignment horizontal="center" vertical="center" wrapText="1"/>
    </xf>
    <xf numFmtId="0" fontId="32" fillId="44" borderId="71" xfId="0" applyFont="1" applyFill="1" applyBorder="1" applyAlignment="1">
      <alignment horizontal="center" vertical="center"/>
    </xf>
    <xf numFmtId="8" fontId="32" fillId="44" borderId="81" xfId="33" applyNumberFormat="1" applyFont="1" applyFill="1" applyBorder="1" applyAlignment="1">
      <alignment horizontal="center" vertical="center"/>
    </xf>
    <xf numFmtId="8" fontId="32" fillId="44" borderId="82" xfId="35" applyNumberFormat="1" applyFont="1" applyFill="1" applyBorder="1" applyAlignment="1">
      <alignment horizontal="center" vertical="center"/>
    </xf>
    <xf numFmtId="0" fontId="0" fillId="38" borderId="0" xfId="0" applyFont="1" applyFill="1" applyBorder="1" applyAlignment="1">
      <alignment vertical="center"/>
    </xf>
    <xf numFmtId="8" fontId="32" fillId="44" borderId="81" xfId="35" applyNumberFormat="1" applyFont="1" applyFill="1" applyBorder="1" applyAlignment="1">
      <alignment horizontal="center" vertical="center"/>
    </xf>
    <xf numFmtId="49" fontId="32" fillId="44" borderId="74" xfId="79" applyNumberFormat="1" applyFont="1" applyFill="1" applyBorder="1" applyAlignment="1">
      <alignment horizontal="center" vertical="center"/>
    </xf>
    <xf numFmtId="0" fontId="37" fillId="33" borderId="48" xfId="0" applyFont="1" applyFill="1" applyBorder="1" applyAlignment="1">
      <alignment horizontal="center" vertical="center" wrapText="1"/>
    </xf>
    <xf numFmtId="0" fontId="37" fillId="44" borderId="61" xfId="0" applyFont="1" applyFill="1" applyBorder="1" applyAlignment="1">
      <alignment horizontal="center" vertical="center"/>
    </xf>
    <xf numFmtId="0" fontId="37" fillId="44" borderId="48" xfId="0" applyFont="1" applyFill="1" applyBorder="1" applyAlignment="1">
      <alignment horizontal="center" vertical="center"/>
    </xf>
    <xf numFmtId="43" fontId="37" fillId="44" borderId="48" xfId="77" applyFont="1" applyFill="1" applyBorder="1" applyAlignment="1">
      <alignment horizontal="center" vertical="center"/>
    </xf>
    <xf numFmtId="8" fontId="37" fillId="44" borderId="59" xfId="33" applyNumberFormat="1" applyFont="1" applyFill="1" applyBorder="1" applyAlignment="1">
      <alignment horizontal="center" vertical="center"/>
    </xf>
    <xf numFmtId="44" fontId="36" fillId="0" borderId="100" xfId="0" applyNumberFormat="1" applyFont="1" applyFill="1" applyBorder="1" applyAlignment="1" applyProtection="1">
      <alignment horizontal="left" vertical="center" wrapText="1"/>
      <protection locked="0"/>
    </xf>
    <xf numFmtId="44" fontId="35" fillId="38" borderId="4" xfId="61" applyNumberFormat="1" applyFont="1" applyFill="1" applyBorder="1"/>
    <xf numFmtId="43" fontId="32" fillId="44" borderId="81" xfId="79" applyFont="1" applyFill="1" applyBorder="1" applyAlignment="1">
      <alignment horizontal="left" vertical="center" wrapText="1"/>
    </xf>
    <xf numFmtId="0" fontId="32" fillId="44" borderId="83" xfId="0" applyFont="1" applyFill="1" applyBorder="1" applyAlignment="1">
      <alignment horizontal="center" vertical="center"/>
    </xf>
    <xf numFmtId="2" fontId="32" fillId="44" borderId="81" xfId="79" applyNumberFormat="1" applyFont="1" applyFill="1" applyBorder="1" applyAlignment="1">
      <alignment horizontal="center" vertical="center"/>
    </xf>
    <xf numFmtId="43" fontId="32" fillId="44" borderId="57" xfId="79" applyFont="1" applyFill="1" applyBorder="1" applyAlignment="1">
      <alignment horizontal="center" vertical="center"/>
    </xf>
    <xf numFmtId="0" fontId="32" fillId="44" borderId="48" xfId="0" applyFont="1" applyFill="1" applyBorder="1" applyAlignment="1">
      <alignment horizontal="left" vertical="center" wrapText="1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44" fontId="33" fillId="0" borderId="48" xfId="35" applyFont="1" applyFill="1" applyBorder="1" applyAlignment="1">
      <alignment horizontal="center" vertical="center" wrapText="1"/>
    </xf>
    <xf numFmtId="44" fontId="35" fillId="44" borderId="48" xfId="35" applyFont="1" applyFill="1" applyBorder="1" applyAlignment="1">
      <alignment horizontal="center" vertical="center"/>
    </xf>
    <xf numFmtId="43" fontId="34" fillId="0" borderId="48" xfId="79" applyFont="1" applyFill="1" applyBorder="1" applyAlignment="1">
      <alignment horizontal="center" vertical="center" wrapText="1"/>
    </xf>
    <xf numFmtId="43" fontId="34" fillId="38" borderId="48" xfId="79" applyFont="1" applyFill="1" applyBorder="1" applyAlignment="1">
      <alignment horizontal="center" vertical="center" wrapText="1"/>
    </xf>
    <xf numFmtId="0" fontId="37" fillId="33" borderId="101" xfId="0" applyFont="1" applyFill="1" applyBorder="1" applyAlignment="1">
      <alignment horizontal="center" vertical="center"/>
    </xf>
    <xf numFmtId="0" fontId="37" fillId="33" borderId="102" xfId="0" applyFont="1" applyFill="1" applyBorder="1" applyAlignment="1">
      <alignment horizontal="center" vertical="center"/>
    </xf>
    <xf numFmtId="43" fontId="37" fillId="33" borderId="102" xfId="79" applyFont="1" applyFill="1" applyBorder="1" applyAlignment="1">
      <alignment horizontal="center" vertical="center"/>
    </xf>
    <xf numFmtId="8" fontId="37" fillId="33" borderId="103" xfId="35" applyNumberFormat="1" applyFont="1" applyFill="1" applyBorder="1" applyAlignment="1">
      <alignment horizontal="center" vertical="center"/>
    </xf>
    <xf numFmtId="44" fontId="32" fillId="44" borderId="54" xfId="35" applyFont="1" applyFill="1" applyBorder="1" applyAlignment="1">
      <alignment horizontal="center" vertical="center"/>
    </xf>
    <xf numFmtId="0" fontId="40" fillId="33" borderId="94" xfId="0" quotePrefix="1" applyFont="1" applyFill="1" applyBorder="1" applyAlignment="1">
      <alignment horizontal="center" vertical="center"/>
    </xf>
    <xf numFmtId="0" fontId="40" fillId="33" borderId="95" xfId="0" quotePrefix="1" applyFont="1" applyFill="1" applyBorder="1" applyAlignment="1">
      <alignment horizontal="center" vertical="center"/>
    </xf>
    <xf numFmtId="0" fontId="40" fillId="33" borderId="96" xfId="0" quotePrefix="1" applyFont="1" applyFill="1" applyBorder="1" applyAlignment="1">
      <alignment horizontal="center" vertical="center"/>
    </xf>
    <xf numFmtId="1" fontId="38" fillId="0" borderId="0" xfId="57" quotePrefix="1" applyNumberFormat="1" applyFont="1" applyFill="1" applyBorder="1" applyAlignment="1" applyProtection="1">
      <alignment horizontal="center" vertical="center"/>
      <protection locked="0"/>
    </xf>
    <xf numFmtId="43" fontId="38" fillId="0" borderId="0" xfId="77" applyFont="1" applyFill="1" applyBorder="1" applyAlignment="1">
      <alignment horizontal="center" vertical="center"/>
    </xf>
    <xf numFmtId="167" fontId="40" fillId="0" borderId="98" xfId="77" applyNumberFormat="1" applyFont="1" applyFill="1" applyBorder="1" applyAlignment="1">
      <alignment horizontal="center" vertical="center"/>
    </xf>
    <xf numFmtId="167" fontId="40" fillId="0" borderId="95" xfId="77" applyNumberFormat="1" applyFont="1" applyFill="1" applyBorder="1" applyAlignment="1">
      <alignment horizontal="center" vertical="center"/>
    </xf>
    <xf numFmtId="167" fontId="40" fillId="0" borderId="99" xfId="77" applyNumberFormat="1" applyFont="1" applyFill="1" applyBorder="1" applyAlignment="1">
      <alignment horizontal="center" vertical="center"/>
    </xf>
    <xf numFmtId="0" fontId="38" fillId="34" borderId="70" xfId="44" applyNumberFormat="1" applyFont="1" applyFill="1" applyBorder="1" applyAlignment="1">
      <alignment horizontal="center" vertical="center"/>
    </xf>
    <xf numFmtId="0" fontId="38" fillId="34" borderId="48" xfId="44" applyNumberFormat="1" applyFont="1" applyFill="1" applyBorder="1" applyAlignment="1">
      <alignment horizontal="center" vertical="center"/>
    </xf>
    <xf numFmtId="0" fontId="38" fillId="34" borderId="57" xfId="44" applyNumberFormat="1" applyFont="1" applyFill="1" applyBorder="1" applyAlignment="1">
      <alignment horizontal="center" vertical="center"/>
    </xf>
    <xf numFmtId="0" fontId="40" fillId="0" borderId="12" xfId="0" applyFont="1" applyFill="1" applyBorder="1" applyAlignment="1" applyProtection="1">
      <alignment horizontal="center" vertical="center" wrapText="1"/>
      <protection locked="0"/>
    </xf>
    <xf numFmtId="0" fontId="40" fillId="0" borderId="0" xfId="0" applyFont="1" applyFill="1" applyBorder="1" applyAlignment="1" applyProtection="1">
      <alignment horizontal="center" vertical="center" wrapText="1"/>
      <protection locked="0"/>
    </xf>
    <xf numFmtId="0" fontId="38" fillId="34" borderId="78" xfId="44" applyNumberFormat="1" applyFont="1" applyFill="1" applyBorder="1" applyAlignment="1">
      <alignment horizontal="center" vertical="center"/>
    </xf>
    <xf numFmtId="0" fontId="38" fillId="34" borderId="77" xfId="44" applyNumberFormat="1" applyFont="1" applyFill="1" applyBorder="1" applyAlignment="1">
      <alignment horizontal="center" vertical="center"/>
    </xf>
    <xf numFmtId="0" fontId="38" fillId="34" borderId="75" xfId="44" applyNumberFormat="1" applyFont="1" applyFill="1" applyBorder="1" applyAlignment="1">
      <alignment horizontal="center" vertical="center"/>
    </xf>
    <xf numFmtId="1" fontId="38" fillId="35" borderId="8" xfId="57" applyNumberFormat="1" applyFont="1" applyFill="1" applyBorder="1" applyAlignment="1" applyProtection="1">
      <alignment horizontal="center" vertical="center"/>
      <protection locked="0"/>
    </xf>
    <xf numFmtId="1" fontId="38" fillId="35" borderId="5" xfId="57" applyNumberFormat="1" applyFont="1" applyFill="1" applyBorder="1" applyAlignment="1" applyProtection="1">
      <alignment horizontal="center" vertical="center"/>
      <protection locked="0"/>
    </xf>
    <xf numFmtId="0" fontId="33" fillId="0" borderId="61" xfId="58" quotePrefix="1" applyFont="1" applyFill="1" applyBorder="1" applyAlignment="1">
      <alignment horizontal="center" vertical="center" wrapText="1"/>
    </xf>
    <xf numFmtId="0" fontId="33" fillId="0" borderId="48" xfId="58" quotePrefix="1" applyFont="1" applyFill="1" applyBorder="1" applyAlignment="1">
      <alignment horizontal="center" vertical="center" wrapText="1"/>
    </xf>
    <xf numFmtId="0" fontId="33" fillId="44" borderId="61" xfId="58" quotePrefix="1" applyFont="1" applyFill="1" applyBorder="1" applyAlignment="1">
      <alignment horizontal="center" vertical="center" wrapText="1"/>
    </xf>
    <xf numFmtId="0" fontId="33" fillId="44" borderId="48" xfId="58" quotePrefix="1" applyFont="1" applyFill="1" applyBorder="1" applyAlignment="1">
      <alignment horizontal="center" vertical="center" wrapText="1"/>
    </xf>
    <xf numFmtId="49" fontId="33" fillId="0" borderId="61" xfId="58" applyNumberFormat="1" applyFont="1" applyFill="1" applyBorder="1" applyAlignment="1">
      <alignment horizontal="center" vertical="center" wrapText="1"/>
    </xf>
    <xf numFmtId="49" fontId="33" fillId="0" borderId="48" xfId="58" applyNumberFormat="1" applyFont="1" applyFill="1" applyBorder="1" applyAlignment="1">
      <alignment horizontal="center" vertical="center" wrapText="1"/>
    </xf>
    <xf numFmtId="44" fontId="34" fillId="44" borderId="48" xfId="58" applyNumberFormat="1" applyFont="1" applyFill="1" applyBorder="1" applyAlignment="1">
      <alignment horizontal="center" vertical="center" wrapText="1"/>
    </xf>
    <xf numFmtId="44" fontId="33" fillId="0" borderId="48" xfId="35" applyFont="1" applyFill="1" applyBorder="1" applyAlignment="1">
      <alignment horizontal="center" vertical="center" wrapText="1"/>
    </xf>
    <xf numFmtId="44" fontId="35" fillId="44" borderId="48" xfId="35" applyFont="1" applyFill="1" applyBorder="1" applyAlignment="1">
      <alignment horizontal="center" vertical="center"/>
    </xf>
    <xf numFmtId="44" fontId="33" fillId="44" borderId="48" xfId="35" applyFont="1" applyFill="1" applyBorder="1" applyAlignment="1">
      <alignment horizontal="center" vertical="center" wrapText="1"/>
    </xf>
    <xf numFmtId="0" fontId="38" fillId="33" borderId="9" xfId="0" applyFont="1" applyFill="1" applyBorder="1" applyAlignment="1">
      <alignment horizontal="center" vertical="top"/>
    </xf>
    <xf numFmtId="0" fontId="38" fillId="33" borderId="10" xfId="0" applyFont="1" applyFill="1" applyBorder="1" applyAlignment="1">
      <alignment horizontal="center" vertical="top"/>
    </xf>
    <xf numFmtId="0" fontId="38" fillId="33" borderId="11" xfId="0" applyFont="1" applyFill="1" applyBorder="1" applyAlignment="1">
      <alignment horizontal="center" vertical="top"/>
    </xf>
    <xf numFmtId="0" fontId="39" fillId="0" borderId="0" xfId="0" applyFont="1" applyFill="1" applyBorder="1" applyAlignment="1" applyProtection="1">
      <alignment vertical="center" wrapText="1"/>
      <protection locked="0"/>
    </xf>
    <xf numFmtId="17" fontId="36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6" fillId="0" borderId="0" xfId="0" applyFont="1" applyFill="1" applyBorder="1" applyAlignment="1" applyProtection="1">
      <alignment horizontal="right" vertical="center" wrapText="1"/>
      <protection locked="0"/>
    </xf>
    <xf numFmtId="0" fontId="37" fillId="38" borderId="6" xfId="0" applyFont="1" applyFill="1" applyBorder="1" applyAlignment="1">
      <alignment horizontal="center" vertical="center"/>
    </xf>
    <xf numFmtId="0" fontId="37" fillId="38" borderId="7" xfId="0" applyFont="1" applyFill="1" applyBorder="1" applyAlignment="1">
      <alignment horizontal="center" vertical="center"/>
    </xf>
    <xf numFmtId="0" fontId="37" fillId="38" borderId="29" xfId="0" applyFont="1" applyFill="1" applyBorder="1" applyAlignment="1">
      <alignment horizontal="center" vertical="center"/>
    </xf>
    <xf numFmtId="44" fontId="38" fillId="38" borderId="66" xfId="35" applyFont="1" applyFill="1" applyBorder="1" applyAlignment="1">
      <alignment horizontal="center" vertical="center"/>
    </xf>
    <xf numFmtId="44" fontId="38" fillId="38" borderId="67" xfId="35" applyFont="1" applyFill="1" applyBorder="1" applyAlignment="1">
      <alignment horizontal="center" vertical="center"/>
    </xf>
    <xf numFmtId="0" fontId="37" fillId="0" borderId="6" xfId="0" applyFont="1" applyFill="1" applyBorder="1" applyAlignment="1">
      <alignment horizontal="center" vertical="center"/>
    </xf>
    <xf numFmtId="0" fontId="37" fillId="0" borderId="7" xfId="0" applyFont="1" applyFill="1" applyBorder="1" applyAlignment="1">
      <alignment horizontal="center" vertical="center"/>
    </xf>
    <xf numFmtId="0" fontId="37" fillId="0" borderId="29" xfId="0" applyFont="1" applyFill="1" applyBorder="1" applyAlignment="1">
      <alignment horizontal="center" vertical="center"/>
    </xf>
    <xf numFmtId="44" fontId="38" fillId="0" borderId="66" xfId="35" applyFont="1" applyFill="1" applyBorder="1" applyAlignment="1">
      <alignment horizontal="center" vertical="center"/>
    </xf>
    <xf numFmtId="44" fontId="38" fillId="0" borderId="67" xfId="35" applyFont="1" applyFill="1" applyBorder="1" applyAlignment="1">
      <alignment horizontal="center" vertical="center"/>
    </xf>
    <xf numFmtId="44" fontId="37" fillId="0" borderId="0" xfId="35" applyFont="1" applyFill="1" applyBorder="1" applyAlignment="1">
      <alignment horizontal="center" vertical="center"/>
    </xf>
    <xf numFmtId="44" fontId="37" fillId="0" borderId="100" xfId="35" applyFont="1" applyFill="1" applyBorder="1" applyAlignment="1">
      <alignment horizontal="center" vertical="center"/>
    </xf>
    <xf numFmtId="0" fontId="48" fillId="33" borderId="84" xfId="0" applyFont="1" applyFill="1" applyBorder="1" applyAlignment="1">
      <alignment horizontal="center" vertical="center"/>
    </xf>
    <xf numFmtId="0" fontId="48" fillId="33" borderId="85" xfId="0" applyFont="1" applyFill="1" applyBorder="1" applyAlignment="1">
      <alignment horizontal="center" vertical="center"/>
    </xf>
    <xf numFmtId="0" fontId="48" fillId="33" borderId="86" xfId="0" applyFont="1" applyFill="1" applyBorder="1" applyAlignment="1">
      <alignment horizontal="center" vertical="center"/>
    </xf>
    <xf numFmtId="0" fontId="49" fillId="35" borderId="9" xfId="48" applyFont="1" applyFill="1" applyBorder="1" applyAlignment="1">
      <alignment horizontal="center" vertical="center"/>
    </xf>
    <xf numFmtId="0" fontId="49" fillId="35" borderId="10" xfId="48" applyFont="1" applyFill="1" applyBorder="1" applyAlignment="1">
      <alignment horizontal="center" vertical="center"/>
    </xf>
    <xf numFmtId="0" fontId="49" fillId="35" borderId="11" xfId="48" applyFont="1" applyFill="1" applyBorder="1" applyAlignment="1">
      <alignment horizontal="center" vertical="center"/>
    </xf>
    <xf numFmtId="0" fontId="32" fillId="0" borderId="0" xfId="0" applyFont="1" applyFill="1" applyBorder="1" applyAlignment="1" applyProtection="1">
      <alignment horizontal="left" vertical="center" wrapText="1"/>
      <protection locked="0"/>
    </xf>
    <xf numFmtId="0" fontId="32" fillId="0" borderId="16" xfId="0" applyFont="1" applyFill="1" applyBorder="1" applyAlignment="1" applyProtection="1">
      <alignment horizontal="left" vertical="center" wrapText="1"/>
      <protection locked="0"/>
    </xf>
    <xf numFmtId="0" fontId="38" fillId="0" borderId="36" xfId="0" applyFont="1" applyBorder="1" applyAlignment="1" applyProtection="1">
      <alignment horizontal="center" vertical="center"/>
    </xf>
    <xf numFmtId="0" fontId="38" fillId="0" borderId="37" xfId="0" applyFont="1" applyBorder="1" applyAlignment="1" applyProtection="1">
      <alignment horizontal="center" vertical="center"/>
    </xf>
    <xf numFmtId="0" fontId="38" fillId="0" borderId="38" xfId="0" applyFont="1" applyBorder="1" applyAlignment="1" applyProtection="1">
      <alignment horizontal="center" vertical="center"/>
    </xf>
    <xf numFmtId="0" fontId="35" fillId="0" borderId="9" xfId="0" applyFont="1" applyBorder="1" applyAlignment="1" applyProtection="1">
      <alignment horizontal="center" vertical="center"/>
    </xf>
    <xf numFmtId="0" fontId="35" fillId="0" borderId="10" xfId="0" applyFont="1" applyBorder="1" applyAlignment="1" applyProtection="1">
      <alignment horizontal="center" vertical="center"/>
    </xf>
    <xf numFmtId="0" fontId="35" fillId="0" borderId="11" xfId="0" applyFont="1" applyBorder="1" applyAlignment="1" applyProtection="1">
      <alignment horizontal="center" vertical="center"/>
    </xf>
    <xf numFmtId="0" fontId="35" fillId="0" borderId="12" xfId="0" applyFont="1" applyBorder="1" applyAlignment="1" applyProtection="1">
      <alignment horizontal="center" vertical="center"/>
    </xf>
    <xf numFmtId="0" fontId="35" fillId="0" borderId="0" xfId="0" applyFont="1" applyBorder="1" applyAlignment="1" applyProtection="1">
      <alignment horizontal="center" vertical="center"/>
    </xf>
    <xf numFmtId="0" fontId="35" fillId="0" borderId="16" xfId="0" applyFont="1" applyBorder="1" applyAlignment="1" applyProtection="1">
      <alignment horizontal="center" vertical="center"/>
    </xf>
    <xf numFmtId="0" fontId="35" fillId="0" borderId="13" xfId="0" applyFont="1" applyBorder="1" applyAlignment="1" applyProtection="1">
      <alignment horizontal="center" vertical="center"/>
    </xf>
    <xf numFmtId="0" fontId="35" fillId="0" borderId="14" xfId="0" applyFont="1" applyBorder="1" applyAlignment="1" applyProtection="1">
      <alignment horizontal="center" vertical="center"/>
    </xf>
    <xf numFmtId="0" fontId="35" fillId="0" borderId="15" xfId="0" applyFont="1" applyBorder="1" applyAlignment="1" applyProtection="1">
      <alignment horizontal="center" vertical="center"/>
    </xf>
    <xf numFmtId="0" fontId="35" fillId="0" borderId="30" xfId="0" applyFont="1" applyBorder="1" applyAlignment="1" applyProtection="1">
      <alignment horizontal="center"/>
      <protection locked="0"/>
    </xf>
    <xf numFmtId="0" fontId="35" fillId="0" borderId="5" xfId="0" applyFont="1" applyBorder="1" applyAlignment="1" applyProtection="1">
      <alignment horizontal="center"/>
      <protection locked="0"/>
    </xf>
    <xf numFmtId="0" fontId="35" fillId="0" borderId="3" xfId="0" applyFont="1" applyBorder="1" applyAlignment="1" applyProtection="1">
      <alignment horizontal="center"/>
      <protection locked="0"/>
    </xf>
    <xf numFmtId="0" fontId="35" fillId="0" borderId="33" xfId="0" applyFont="1" applyBorder="1" applyAlignment="1" applyProtection="1">
      <alignment horizontal="center"/>
      <protection locked="0"/>
    </xf>
    <xf numFmtId="0" fontId="35" fillId="0" borderId="34" xfId="0" applyFont="1" applyBorder="1" applyAlignment="1" applyProtection="1">
      <alignment horizontal="center"/>
      <protection locked="0"/>
    </xf>
    <xf numFmtId="0" fontId="35" fillId="0" borderId="35" xfId="0" applyFont="1" applyBorder="1" applyAlignment="1" applyProtection="1">
      <alignment horizontal="center"/>
      <protection locked="0"/>
    </xf>
    <xf numFmtId="0" fontId="50" fillId="0" borderId="12" xfId="0" applyFont="1" applyBorder="1" applyAlignment="1" applyProtection="1">
      <alignment horizontal="left" vertical="center" wrapText="1"/>
    </xf>
    <xf numFmtId="0" fontId="50" fillId="0" borderId="0" xfId="0" applyFont="1" applyBorder="1" applyAlignment="1" applyProtection="1">
      <alignment horizontal="left" vertical="center" wrapText="1"/>
    </xf>
    <xf numFmtId="0" fontId="50" fillId="0" borderId="16" xfId="0" applyFont="1" applyBorder="1" applyAlignment="1" applyProtection="1">
      <alignment horizontal="left" vertical="center" wrapText="1"/>
    </xf>
    <xf numFmtId="0" fontId="50" fillId="0" borderId="13" xfId="0" applyFont="1" applyBorder="1" applyAlignment="1" applyProtection="1">
      <alignment horizontal="left" vertical="center" wrapText="1"/>
    </xf>
    <xf numFmtId="0" fontId="50" fillId="0" borderId="14" xfId="0" applyFont="1" applyBorder="1" applyAlignment="1" applyProtection="1">
      <alignment horizontal="left" vertical="center" wrapText="1"/>
    </xf>
    <xf numFmtId="0" fontId="50" fillId="0" borderId="15" xfId="0" applyFont="1" applyBorder="1" applyAlignment="1" applyProtection="1">
      <alignment horizontal="left" vertical="center" wrapText="1"/>
    </xf>
    <xf numFmtId="0" fontId="35" fillId="0" borderId="24" xfId="0" applyFont="1" applyBorder="1" applyAlignment="1" applyProtection="1">
      <alignment horizontal="center" vertical="center"/>
    </xf>
    <xf numFmtId="0" fontId="38" fillId="0" borderId="36" xfId="0" applyFont="1" applyBorder="1" applyAlignment="1" applyProtection="1">
      <alignment horizontal="center"/>
      <protection locked="0"/>
    </xf>
    <xf numFmtId="0" fontId="38" fillId="0" borderId="37" xfId="0" applyFont="1" applyBorder="1" applyAlignment="1" applyProtection="1">
      <alignment horizontal="center"/>
      <protection locked="0"/>
    </xf>
    <xf numFmtId="0" fontId="38" fillId="0" borderId="38" xfId="0" applyFont="1" applyBorder="1" applyAlignment="1" applyProtection="1">
      <alignment horizontal="center"/>
      <protection locked="0"/>
    </xf>
    <xf numFmtId="0" fontId="35" fillId="0" borderId="31" xfId="0" applyFont="1" applyBorder="1" applyAlignment="1" applyProtection="1">
      <alignment horizontal="center" vertical="center"/>
      <protection locked="0"/>
    </xf>
    <xf numFmtId="0" fontId="35" fillId="0" borderId="10" xfId="0" applyFont="1" applyBorder="1" applyAlignment="1" applyProtection="1">
      <alignment horizontal="center" vertical="center"/>
      <protection locked="0"/>
    </xf>
    <xf numFmtId="0" fontId="35" fillId="0" borderId="11" xfId="0" applyFont="1" applyBorder="1" applyAlignment="1" applyProtection="1">
      <alignment horizontal="center" vertical="center"/>
      <protection locked="0"/>
    </xf>
    <xf numFmtId="0" fontId="35" fillId="0" borderId="1" xfId="0" applyFont="1" applyBorder="1" applyAlignment="1" applyProtection="1">
      <alignment horizontal="center" vertical="center"/>
      <protection locked="0"/>
    </xf>
    <xf numFmtId="0" fontId="35" fillId="0" borderId="0" xfId="0" applyFont="1" applyBorder="1" applyAlignment="1" applyProtection="1">
      <alignment horizontal="center" vertical="center"/>
      <protection locked="0"/>
    </xf>
    <xf numFmtId="0" fontId="35" fillId="0" borderId="16" xfId="0" applyFont="1" applyBorder="1" applyAlignment="1" applyProtection="1">
      <alignment horizontal="center" vertical="center"/>
      <protection locked="0"/>
    </xf>
    <xf numFmtId="0" fontId="35" fillId="0" borderId="32" xfId="0" applyFont="1" applyBorder="1" applyAlignment="1" applyProtection="1">
      <alignment horizontal="center" vertical="center"/>
      <protection locked="0"/>
    </xf>
    <xf numFmtId="0" fontId="35" fillId="0" borderId="14" xfId="0" applyFont="1" applyBorder="1" applyAlignment="1" applyProtection="1">
      <alignment horizontal="center" vertical="center"/>
      <protection locked="0"/>
    </xf>
    <xf numFmtId="0" fontId="35" fillId="0" borderId="15" xfId="0" applyFont="1" applyBorder="1" applyAlignment="1" applyProtection="1">
      <alignment horizontal="center" vertical="center"/>
      <protection locked="0"/>
    </xf>
    <xf numFmtId="2" fontId="38" fillId="0" borderId="4" xfId="132" applyNumberFormat="1" applyFont="1" applyFill="1" applyBorder="1" applyAlignment="1" applyProtection="1">
      <alignment horizontal="left" vertical="center"/>
    </xf>
    <xf numFmtId="0" fontId="32" fillId="0" borderId="1" xfId="0" applyFont="1" applyFill="1" applyBorder="1" applyAlignment="1" applyProtection="1">
      <alignment horizontal="center" vertical="center"/>
    </xf>
    <xf numFmtId="0" fontId="32" fillId="0" borderId="0" xfId="0" applyFont="1" applyFill="1" applyBorder="1" applyAlignment="1" applyProtection="1">
      <alignment horizontal="center" vertical="center"/>
    </xf>
    <xf numFmtId="2" fontId="38" fillId="35" borderId="1" xfId="132" applyNumberFormat="1" applyFont="1" applyFill="1" applyBorder="1" applyAlignment="1" applyProtection="1">
      <alignment horizontal="center" vertical="center"/>
    </xf>
    <xf numFmtId="2" fontId="38" fillId="35" borderId="0" xfId="132" applyNumberFormat="1" applyFont="1" applyFill="1" applyBorder="1" applyAlignment="1" applyProtection="1">
      <alignment horizontal="center" vertical="center"/>
    </xf>
    <xf numFmtId="2" fontId="38" fillId="34" borderId="1" xfId="132" applyNumberFormat="1" applyFont="1" applyFill="1" applyBorder="1" applyAlignment="1" applyProtection="1">
      <alignment horizontal="center" vertical="center"/>
    </xf>
    <xf numFmtId="2" fontId="38" fillId="34" borderId="0" xfId="132" applyNumberFormat="1" applyFont="1" applyFill="1" applyBorder="1" applyAlignment="1" applyProtection="1">
      <alignment horizontal="center" vertical="center"/>
    </xf>
    <xf numFmtId="2" fontId="38" fillId="0" borderId="4" xfId="132" applyNumberFormat="1" applyFont="1" applyFill="1" applyBorder="1" applyAlignment="1" applyProtection="1">
      <alignment horizontal="left" vertical="top" wrapText="1"/>
    </xf>
    <xf numFmtId="2" fontId="38" fillId="35" borderId="4" xfId="132" applyNumberFormat="1" applyFont="1" applyFill="1" applyBorder="1" applyAlignment="1" applyProtection="1">
      <alignment horizontal="center" vertical="center"/>
    </xf>
    <xf numFmtId="0" fontId="32" fillId="35" borderId="4" xfId="0" applyFont="1" applyFill="1" applyBorder="1" applyAlignment="1" applyProtection="1">
      <alignment horizontal="center" vertical="center"/>
    </xf>
    <xf numFmtId="169" fontId="38" fillId="0" borderId="1" xfId="132" applyNumberFormat="1" applyFont="1" applyFill="1" applyBorder="1" applyAlignment="1" applyProtection="1">
      <alignment horizontal="center" vertical="center"/>
    </xf>
    <xf numFmtId="169" fontId="38" fillId="0" borderId="0" xfId="132" applyNumberFormat="1" applyFont="1" applyFill="1" applyBorder="1" applyAlignment="1" applyProtection="1">
      <alignment horizontal="center" vertical="center"/>
    </xf>
    <xf numFmtId="169" fontId="38" fillId="0" borderId="1" xfId="132" applyNumberFormat="1" applyFont="1" applyFill="1" applyBorder="1" applyAlignment="1" applyProtection="1">
      <alignment horizontal="center" vertical="top" wrapText="1"/>
    </xf>
    <xf numFmtId="169" fontId="38" fillId="0" borderId="0" xfId="132" applyNumberFormat="1" applyFont="1" applyFill="1" applyBorder="1" applyAlignment="1" applyProtection="1">
      <alignment horizontal="center" vertical="top" wrapText="1"/>
    </xf>
    <xf numFmtId="2" fontId="38" fillId="35" borderId="80" xfId="132" applyNumberFormat="1" applyFont="1" applyFill="1" applyBorder="1" applyAlignment="1" applyProtection="1">
      <alignment horizontal="center" vertical="center"/>
    </xf>
    <xf numFmtId="2" fontId="38" fillId="35" borderId="2" xfId="132" applyNumberFormat="1" applyFont="1" applyFill="1" applyBorder="1" applyAlignment="1" applyProtection="1">
      <alignment horizontal="center" vertical="center"/>
    </xf>
    <xf numFmtId="1" fontId="38" fillId="0" borderId="84" xfId="0" applyNumberFormat="1" applyFont="1" applyFill="1" applyBorder="1" applyAlignment="1">
      <alignment horizontal="center" vertical="center"/>
    </xf>
    <xf numFmtId="1" fontId="38" fillId="0" borderId="85" xfId="0" applyNumberFormat="1" applyFont="1" applyFill="1" applyBorder="1" applyAlignment="1">
      <alignment horizontal="center" vertical="center"/>
    </xf>
    <xf numFmtId="1" fontId="38" fillId="0" borderId="86" xfId="0" applyNumberFormat="1" applyFont="1" applyFill="1" applyBorder="1" applyAlignment="1">
      <alignment horizontal="center" vertical="center"/>
    </xf>
    <xf numFmtId="1" fontId="38" fillId="0" borderId="80" xfId="0" applyNumberFormat="1" applyFont="1" applyFill="1" applyBorder="1" applyAlignment="1">
      <alignment horizontal="center" vertical="center"/>
    </xf>
    <xf numFmtId="1" fontId="38" fillId="0" borderId="2" xfId="0" applyNumberFormat="1" applyFont="1" applyFill="1" applyBorder="1" applyAlignment="1">
      <alignment horizontal="center" vertical="center"/>
    </xf>
    <xf numFmtId="1" fontId="38" fillId="0" borderId="87" xfId="0" applyNumberFormat="1" applyFont="1" applyFill="1" applyBorder="1" applyAlignment="1">
      <alignment horizontal="center" vertical="center"/>
    </xf>
    <xf numFmtId="1" fontId="38" fillId="38" borderId="6" xfId="0" applyNumberFormat="1" applyFont="1" applyFill="1" applyBorder="1" applyAlignment="1">
      <alignment horizontal="center" vertical="center"/>
    </xf>
    <xf numFmtId="1" fontId="38" fillId="38" borderId="29" xfId="0" applyNumberFormat="1" applyFont="1" applyFill="1" applyBorder="1" applyAlignment="1">
      <alignment horizontal="center" vertical="center"/>
    </xf>
    <xf numFmtId="2" fontId="38" fillId="35" borderId="4" xfId="132" applyNumberFormat="1" applyFont="1" applyFill="1" applyBorder="1" applyAlignment="1" applyProtection="1">
      <alignment horizontal="center" vertical="center" wrapText="1"/>
    </xf>
    <xf numFmtId="1" fontId="38" fillId="0" borderId="4" xfId="0" applyNumberFormat="1" applyFont="1" applyFill="1" applyBorder="1" applyAlignment="1">
      <alignment horizontal="center" vertical="center"/>
    </xf>
    <xf numFmtId="1" fontId="38" fillId="38" borderId="4" xfId="0" applyNumberFormat="1" applyFont="1" applyFill="1" applyBorder="1" applyAlignment="1">
      <alignment horizontal="center" vertical="center"/>
    </xf>
    <xf numFmtId="2" fontId="38" fillId="0" borderId="4" xfId="132" applyNumberFormat="1" applyFont="1" applyFill="1" applyBorder="1" applyAlignment="1" applyProtection="1">
      <alignment horizontal="right" vertical="center"/>
    </xf>
    <xf numFmtId="1" fontId="38" fillId="35" borderId="4" xfId="0" applyNumberFormat="1" applyFont="1" applyFill="1" applyBorder="1" applyAlignment="1">
      <alignment horizontal="right" vertical="center"/>
    </xf>
    <xf numFmtId="2" fontId="38" fillId="34" borderId="4" xfId="132" applyNumberFormat="1" applyFont="1" applyFill="1" applyBorder="1" applyAlignment="1" applyProtection="1">
      <alignment horizontal="right" vertical="center"/>
    </xf>
    <xf numFmtId="1" fontId="38" fillId="0" borderId="1" xfId="0" applyNumberFormat="1" applyFont="1" applyFill="1" applyBorder="1" applyAlignment="1">
      <alignment horizontal="center" vertical="center"/>
    </xf>
    <xf numFmtId="1" fontId="38" fillId="0" borderId="0" xfId="0" applyNumberFormat="1" applyFont="1" applyFill="1" applyBorder="1" applyAlignment="1">
      <alignment horizontal="center" vertical="center"/>
    </xf>
    <xf numFmtId="49" fontId="56" fillId="38" borderId="54" xfId="131" applyNumberFormat="1" applyFont="1" applyFill="1" applyBorder="1" applyAlignment="1">
      <alignment horizontal="center" vertical="center" wrapText="1"/>
    </xf>
    <xf numFmtId="49" fontId="56" fillId="38" borderId="54" xfId="131" applyNumberFormat="1" applyFont="1" applyFill="1" applyBorder="1" applyAlignment="1">
      <alignment horizontal="center" vertical="center"/>
    </xf>
    <xf numFmtId="49" fontId="56" fillId="38" borderId="55" xfId="131" applyNumberFormat="1" applyFont="1" applyFill="1" applyBorder="1" applyAlignment="1">
      <alignment horizontal="center" vertical="center" wrapText="1"/>
    </xf>
    <xf numFmtId="0" fontId="32" fillId="34" borderId="53" xfId="44" applyNumberFormat="1" applyFont="1" applyFill="1" applyBorder="1" applyAlignment="1">
      <alignment horizontal="center" vertical="center"/>
    </xf>
  </cellXfs>
  <cellStyles count="133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Comma 2" xfId="85"/>
    <cellStyle name="Comma 3" xfId="86"/>
    <cellStyle name="Comma 4" xfId="87"/>
    <cellStyle name="Comma 4 2" xfId="88"/>
    <cellStyle name="Comma 5" xfId="89"/>
    <cellStyle name="Comma 5 2" xfId="90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131" builtinId="8"/>
    <cellStyle name="Hiperlink 2" xfId="91"/>
    <cellStyle name="Incorreto" xfId="30" builtinId="27" customBuiltin="1"/>
    <cellStyle name="Indefinido" xfId="31"/>
    <cellStyle name="material" xfId="32"/>
    <cellStyle name="Moeda" xfId="33" builtinId="4"/>
    <cellStyle name="Moeda 2" xfId="34"/>
    <cellStyle name="Moeda 2 2" xfId="92"/>
    <cellStyle name="Moeda 3" xfId="35"/>
    <cellStyle name="Neutra" xfId="36" builtinId="28" customBuiltin="1"/>
    <cellStyle name="NívelLinha_1_00 - PQ 7007-0000-F15-0000-002 REV B" xfId="37"/>
    <cellStyle name="Normal" xfId="0" builtinId="0"/>
    <cellStyle name="Normal 10" xfId="38"/>
    <cellStyle name="Normal 11" xfId="39"/>
    <cellStyle name="Normal 12" xfId="40"/>
    <cellStyle name="Normal 12 2" xfId="93"/>
    <cellStyle name="Normal 13" xfId="94"/>
    <cellStyle name="Normal 16" xfId="41"/>
    <cellStyle name="Normal 18" xfId="42"/>
    <cellStyle name="Normal 2" xfId="43"/>
    <cellStyle name="Normal 2 2" xfId="44"/>
    <cellStyle name="Normal 2 2 2" xfId="96"/>
    <cellStyle name="Normal 2 3" xfId="95"/>
    <cellStyle name="Normal 2 3 2" xfId="97"/>
    <cellStyle name="Normal 2_Plan1" xfId="45"/>
    <cellStyle name="Normal 3" xfId="46"/>
    <cellStyle name="Normal 3 10" xfId="98"/>
    <cellStyle name="Normal 3 11" xfId="99"/>
    <cellStyle name="Normal 3 2" xfId="47"/>
    <cellStyle name="Normal 3 2 2" xfId="100"/>
    <cellStyle name="Normal 3 6" xfId="101"/>
    <cellStyle name="Normal 4" xfId="48"/>
    <cellStyle name="Normal 4 2" xfId="102"/>
    <cellStyle name="Normal 4 29" xfId="103"/>
    <cellStyle name="Normal 5" xfId="49"/>
    <cellStyle name="Normal 5 10" xfId="104"/>
    <cellStyle name="Normal 5 11" xfId="105"/>
    <cellStyle name="Normal 5 13" xfId="106"/>
    <cellStyle name="Normal 5 16" xfId="107"/>
    <cellStyle name="Normal 5 18" xfId="108"/>
    <cellStyle name="Normal 5 19" xfId="109"/>
    <cellStyle name="Normal 5 2" xfId="50"/>
    <cellStyle name="Normal 5 2 2" xfId="110"/>
    <cellStyle name="Normal 5 20" xfId="111"/>
    <cellStyle name="Normal 5 3" xfId="51"/>
    <cellStyle name="Normal 5 3 2" xfId="52"/>
    <cellStyle name="Normal 5 3 3" xfId="112"/>
    <cellStyle name="Normal 5 4" xfId="113"/>
    <cellStyle name="Normal 5 5" xfId="114"/>
    <cellStyle name="Normal 5 6" xfId="115"/>
    <cellStyle name="Normal 5 7" xfId="116"/>
    <cellStyle name="Normal 5 8" xfId="117"/>
    <cellStyle name="Normal 5 9" xfId="118"/>
    <cellStyle name="Normal 5_Plan1" xfId="53"/>
    <cellStyle name="Normal 6" xfId="54"/>
    <cellStyle name="Normal 6 13" xfId="120"/>
    <cellStyle name="Normal 6 2" xfId="119"/>
    <cellStyle name="Normal 7" xfId="84"/>
    <cellStyle name="Normal 7 2" xfId="121"/>
    <cellStyle name="Normal 8" xfId="55"/>
    <cellStyle name="Normal 8 2" xfId="122"/>
    <cellStyle name="Normal 9" xfId="56"/>
    <cellStyle name="Normal_ListaALM" xfId="57"/>
    <cellStyle name="Normal_Pesquisa no referencial 10 de maio de 2013" xfId="58"/>
    <cellStyle name="Normal_Plan1" xfId="132"/>
    <cellStyle name="Nota" xfId="59" builtinId="10" customBuiltin="1"/>
    <cellStyle name="Nota 2" xfId="60"/>
    <cellStyle name="Porcentagem" xfId="61" builtinId="5"/>
    <cellStyle name="Porcentagem 2" xfId="62"/>
    <cellStyle name="Porcentagem 2 2" xfId="124"/>
    <cellStyle name="Porcentagem 3" xfId="63"/>
    <cellStyle name="Porcentagem 4" xfId="123"/>
    <cellStyle name="Saída" xfId="64" builtinId="21" customBuiltin="1"/>
    <cellStyle name="Sep. milhar [0]" xfId="65"/>
    <cellStyle name="Separador de milhares 2" xfId="66"/>
    <cellStyle name="Separador de milhares 2 2" xfId="125"/>
    <cellStyle name="Separador de milhares 3" xfId="67"/>
    <cellStyle name="Separador de milhares 3 2" xfId="127"/>
    <cellStyle name="Separador de milhares 3 3" xfId="126"/>
    <cellStyle name="Sepavador de milhares [0]_Pasta2" xfId="68"/>
    <cellStyle name="Texto de Aviso" xfId="69" builtinId="11" customBuiltin="1"/>
    <cellStyle name="Texto Explicativo" xfId="70" builtinId="53" customBuiltin="1"/>
    <cellStyle name="Título" xfId="71" builtinId="15" customBuiltin="1"/>
    <cellStyle name="Título 1" xfId="72" builtinId="16" customBuiltin="1"/>
    <cellStyle name="Título 2" xfId="73" builtinId="17" customBuiltin="1"/>
    <cellStyle name="Título 3" xfId="74" builtinId="18" customBuiltin="1"/>
    <cellStyle name="Título 4" xfId="75" builtinId="19" customBuiltin="1"/>
    <cellStyle name="Total" xfId="76" builtinId="25" customBuiltin="1"/>
    <cellStyle name="Vírgula" xfId="77" builtinId="3"/>
    <cellStyle name="Vírgula 2" xfId="78"/>
    <cellStyle name="Vírgula 2 2" xfId="79"/>
    <cellStyle name="Vírgula 2 3" xfId="129"/>
    <cellStyle name="Vírgula 3" xfId="80"/>
    <cellStyle name="Vírgula 3 2" xfId="130"/>
    <cellStyle name="Vírgula 4" xfId="81"/>
    <cellStyle name="Vírgula 5" xfId="82"/>
    <cellStyle name="Vírgula 6" xfId="83"/>
    <cellStyle name="Vírgula 7" xfId="128"/>
  </cellStyles>
  <dxfs count="505">
    <dxf>
      <font>
        <b/>
        <i val="0"/>
        <condense val="0"/>
        <extend val="0"/>
        <color indexed="10"/>
      </font>
      <fill>
        <patternFill>
          <bgColor theme="5" tint="0.59996337778862885"/>
        </patternFill>
      </fill>
    </dxf>
    <dxf>
      <font>
        <b/>
        <i val="0"/>
        <color theme="3"/>
      </font>
      <fill>
        <patternFill>
          <bgColor indexed="4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296333</xdr:colOff>
      <xdr:row>0</xdr:row>
      <xdr:rowOff>95250</xdr:rowOff>
    </xdr:from>
    <xdr:to>
      <xdr:col>1</xdr:col>
      <xdr:colOff>727988</xdr:colOff>
      <xdr:row>7</xdr:row>
      <xdr:rowOff>66524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A2452C06-65DC-4AB7-8495-CA33E8038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6333" y="95250"/>
          <a:ext cx="1161905" cy="12095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6</xdr:row>
      <xdr:rowOff>66675</xdr:rowOff>
    </xdr:from>
    <xdr:to>
      <xdr:col>7</xdr:col>
      <xdr:colOff>123825</xdr:colOff>
      <xdr:row>9</xdr:row>
      <xdr:rowOff>161925</xdr:rowOff>
    </xdr:to>
    <xdr:pic>
      <xdr:nvPicPr>
        <xdr:cNvPr id="20488" name="Imagem 6">
          <a:extLst>
            <a:ext uri="{FF2B5EF4-FFF2-40B4-BE49-F238E27FC236}">
              <a16:creationId xmlns:a16="http://schemas.microsoft.com/office/drawing/2014/main" xmlns="" id="{00000000-0008-0000-0400-0000085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1295400"/>
          <a:ext cx="39909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10</xdr:row>
      <xdr:rowOff>66675</xdr:rowOff>
    </xdr:from>
    <xdr:to>
      <xdr:col>3</xdr:col>
      <xdr:colOff>1028700</xdr:colOff>
      <xdr:row>17</xdr:row>
      <xdr:rowOff>152400</xdr:rowOff>
    </xdr:to>
    <xdr:pic>
      <xdr:nvPicPr>
        <xdr:cNvPr id="20489" name="Imagem 8">
          <a:extLst>
            <a:ext uri="{FF2B5EF4-FFF2-40B4-BE49-F238E27FC236}">
              <a16:creationId xmlns:a16="http://schemas.microsoft.com/office/drawing/2014/main" xmlns="" id="{00000000-0008-0000-0400-0000095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43125"/>
          <a:ext cx="3514725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2933700</xdr:colOff>
      <xdr:row>12</xdr:row>
      <xdr:rowOff>0</xdr:rowOff>
    </xdr:from>
    <xdr:ext cx="130398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SpPr txBox="1"/>
      </xdr:nvSpPr>
      <xdr:spPr>
        <a:xfrm>
          <a:off x="3990975" y="21240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12</xdr:row>
      <xdr:rowOff>0</xdr:rowOff>
    </xdr:from>
    <xdr:ext cx="130398" cy="26261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 txBox="1"/>
      </xdr:nvSpPr>
      <xdr:spPr>
        <a:xfrm>
          <a:off x="3990975" y="21240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12</xdr:row>
      <xdr:rowOff>0</xdr:rowOff>
    </xdr:from>
    <xdr:ext cx="130398" cy="26456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SpPr txBox="1"/>
      </xdr:nvSpPr>
      <xdr:spPr>
        <a:xfrm>
          <a:off x="3990975" y="21240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12</xdr:row>
      <xdr:rowOff>0</xdr:rowOff>
    </xdr:from>
    <xdr:ext cx="130398" cy="262615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SpPr txBox="1"/>
      </xdr:nvSpPr>
      <xdr:spPr>
        <a:xfrm>
          <a:off x="3990975" y="21240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26</xdr:row>
      <xdr:rowOff>0</xdr:rowOff>
    </xdr:from>
    <xdr:ext cx="130398" cy="344696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SpPr txBox="1"/>
      </xdr:nvSpPr>
      <xdr:spPr>
        <a:xfrm>
          <a:off x="3990975" y="4076700"/>
          <a:ext cx="130398" cy="3446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29</xdr:row>
      <xdr:rowOff>0</xdr:rowOff>
    </xdr:from>
    <xdr:ext cx="130398" cy="206457"/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SpPr txBox="1"/>
      </xdr:nvSpPr>
      <xdr:spPr>
        <a:xfrm>
          <a:off x="3990975" y="4705350"/>
          <a:ext cx="130398" cy="2064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26</xdr:row>
      <xdr:rowOff>0</xdr:rowOff>
    </xdr:from>
    <xdr:ext cx="130398" cy="361048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xmlns="" id="{00000000-0008-0000-0500-000008000000}"/>
            </a:ext>
          </a:extLst>
        </xdr:cNvPr>
        <xdr:cNvSpPr txBox="1"/>
      </xdr:nvSpPr>
      <xdr:spPr>
        <a:xfrm>
          <a:off x="3990975" y="4076700"/>
          <a:ext cx="130398" cy="3610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29</xdr:row>
      <xdr:rowOff>0</xdr:rowOff>
    </xdr:from>
    <xdr:ext cx="130398" cy="193944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xmlns="" id="{00000000-0008-0000-0500-000009000000}"/>
            </a:ext>
          </a:extLst>
        </xdr:cNvPr>
        <xdr:cNvSpPr txBox="1"/>
      </xdr:nvSpPr>
      <xdr:spPr>
        <a:xfrm>
          <a:off x="3990975" y="4705350"/>
          <a:ext cx="130398" cy="19394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30</xdr:row>
      <xdr:rowOff>0</xdr:rowOff>
    </xdr:from>
    <xdr:ext cx="130398" cy="206457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xmlns="" id="{00000000-0008-0000-0500-00000A000000}"/>
            </a:ext>
          </a:extLst>
        </xdr:cNvPr>
        <xdr:cNvSpPr txBox="1"/>
      </xdr:nvSpPr>
      <xdr:spPr>
        <a:xfrm>
          <a:off x="3990975" y="4905375"/>
          <a:ext cx="130398" cy="2064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30</xdr:row>
      <xdr:rowOff>0</xdr:rowOff>
    </xdr:from>
    <xdr:ext cx="130398" cy="193944"/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SpPr txBox="1"/>
      </xdr:nvSpPr>
      <xdr:spPr>
        <a:xfrm>
          <a:off x="3990975" y="4905375"/>
          <a:ext cx="130398" cy="19394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31</xdr:row>
      <xdr:rowOff>0</xdr:rowOff>
    </xdr:from>
    <xdr:ext cx="130398" cy="206457"/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xmlns="" id="{00000000-0008-0000-0500-00000C000000}"/>
            </a:ext>
          </a:extLst>
        </xdr:cNvPr>
        <xdr:cNvSpPr txBox="1"/>
      </xdr:nvSpPr>
      <xdr:spPr>
        <a:xfrm>
          <a:off x="3990975" y="5105400"/>
          <a:ext cx="130398" cy="2064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31</xdr:row>
      <xdr:rowOff>0</xdr:rowOff>
    </xdr:from>
    <xdr:ext cx="130398" cy="193944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xmlns="" id="{00000000-0008-0000-0500-00000D000000}"/>
            </a:ext>
          </a:extLst>
        </xdr:cNvPr>
        <xdr:cNvSpPr txBox="1"/>
      </xdr:nvSpPr>
      <xdr:spPr>
        <a:xfrm>
          <a:off x="3990975" y="5105400"/>
          <a:ext cx="130398" cy="19394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32</xdr:row>
      <xdr:rowOff>0</xdr:rowOff>
    </xdr:from>
    <xdr:ext cx="130398" cy="206457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xmlns="" id="{00000000-0008-0000-0500-00000E000000}"/>
            </a:ext>
          </a:extLst>
        </xdr:cNvPr>
        <xdr:cNvSpPr txBox="1"/>
      </xdr:nvSpPr>
      <xdr:spPr>
        <a:xfrm>
          <a:off x="3990975" y="5305425"/>
          <a:ext cx="130398" cy="2064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32</xdr:row>
      <xdr:rowOff>0</xdr:rowOff>
    </xdr:from>
    <xdr:ext cx="130398" cy="193944"/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xmlns="" id="{00000000-0008-0000-0500-00000F000000}"/>
            </a:ext>
          </a:extLst>
        </xdr:cNvPr>
        <xdr:cNvSpPr txBox="1"/>
      </xdr:nvSpPr>
      <xdr:spPr>
        <a:xfrm>
          <a:off x="3990975" y="5305425"/>
          <a:ext cx="130398" cy="19394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4560"/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xmlns="" id="{00000000-0008-0000-0500-000010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2615"/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xmlns="" id="{00000000-0008-0000-0500-000011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4560"/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500-000012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2615"/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500-000013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4560"/>
    <xdr:sp macro="" textlink="">
      <xdr:nvSpPr>
        <xdr:cNvPr id="20" name="CaixaDeTexto 19">
          <a:extLst>
            <a:ext uri="{FF2B5EF4-FFF2-40B4-BE49-F238E27FC236}">
              <a16:creationId xmlns:a16="http://schemas.microsoft.com/office/drawing/2014/main" xmlns="" id="{00000000-0008-0000-0500-000014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2615"/>
    <xdr:sp macro="" textlink="">
      <xdr:nvSpPr>
        <xdr:cNvPr id="21" name="CaixaDeTexto 20">
          <a:extLst>
            <a:ext uri="{FF2B5EF4-FFF2-40B4-BE49-F238E27FC236}">
              <a16:creationId xmlns:a16="http://schemas.microsoft.com/office/drawing/2014/main" xmlns="" id="{00000000-0008-0000-0500-000015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4560"/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xmlns="" id="{00000000-0008-0000-0500-000016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14</xdr:row>
      <xdr:rowOff>0</xdr:rowOff>
    </xdr:from>
    <xdr:ext cx="130398" cy="262615"/>
    <xdr:sp macro="" textlink="">
      <xdr:nvSpPr>
        <xdr:cNvPr id="23" name="CaixaDeTexto 22">
          <a:extLst>
            <a:ext uri="{FF2B5EF4-FFF2-40B4-BE49-F238E27FC236}">
              <a16:creationId xmlns:a16="http://schemas.microsoft.com/office/drawing/2014/main" xmlns="" id="{00000000-0008-0000-0500-000017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16</xdr:row>
      <xdr:rowOff>0</xdr:rowOff>
    </xdr:from>
    <xdr:ext cx="130398" cy="264560"/>
    <xdr:sp macro="" textlink="">
      <xdr:nvSpPr>
        <xdr:cNvPr id="24" name="CaixaDeTexto 23">
          <a:extLst>
            <a:ext uri="{FF2B5EF4-FFF2-40B4-BE49-F238E27FC236}">
              <a16:creationId xmlns:a16="http://schemas.microsoft.com/office/drawing/2014/main" xmlns="" id="{00000000-0008-0000-0500-000018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16</xdr:row>
      <xdr:rowOff>0</xdr:rowOff>
    </xdr:from>
    <xdr:ext cx="130398" cy="262615"/>
    <xdr:sp macro="" textlink="">
      <xdr:nvSpPr>
        <xdr:cNvPr id="25" name="CaixaDeTexto 24">
          <a:extLst>
            <a:ext uri="{FF2B5EF4-FFF2-40B4-BE49-F238E27FC236}">
              <a16:creationId xmlns:a16="http://schemas.microsoft.com/office/drawing/2014/main" xmlns="" id="{00000000-0008-0000-0500-000019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16</xdr:row>
      <xdr:rowOff>0</xdr:rowOff>
    </xdr:from>
    <xdr:ext cx="130398" cy="264560"/>
    <xdr:sp macro="" textlink="">
      <xdr:nvSpPr>
        <xdr:cNvPr id="26" name="CaixaDeTexto 25">
          <a:extLst>
            <a:ext uri="{FF2B5EF4-FFF2-40B4-BE49-F238E27FC236}">
              <a16:creationId xmlns:a16="http://schemas.microsoft.com/office/drawing/2014/main" xmlns="" id="{00000000-0008-0000-0500-00001A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16</xdr:row>
      <xdr:rowOff>0</xdr:rowOff>
    </xdr:from>
    <xdr:ext cx="130398" cy="262615"/>
    <xdr:sp macro="" textlink="">
      <xdr:nvSpPr>
        <xdr:cNvPr id="27" name="CaixaDeTexto 26">
          <a:extLst>
            <a:ext uri="{FF2B5EF4-FFF2-40B4-BE49-F238E27FC236}">
              <a16:creationId xmlns:a16="http://schemas.microsoft.com/office/drawing/2014/main" xmlns="" id="{00000000-0008-0000-0500-00001B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18</xdr:row>
      <xdr:rowOff>0</xdr:rowOff>
    </xdr:from>
    <xdr:ext cx="130398" cy="264560"/>
    <xdr:sp macro="" textlink="">
      <xdr:nvSpPr>
        <xdr:cNvPr id="28" name="CaixaDeTexto 27">
          <a:extLst>
            <a:ext uri="{FF2B5EF4-FFF2-40B4-BE49-F238E27FC236}">
              <a16:creationId xmlns:a16="http://schemas.microsoft.com/office/drawing/2014/main" xmlns="" id="{00000000-0008-0000-0500-00001C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18</xdr:row>
      <xdr:rowOff>0</xdr:rowOff>
    </xdr:from>
    <xdr:ext cx="130398" cy="262615"/>
    <xdr:sp macro="" textlink="">
      <xdr:nvSpPr>
        <xdr:cNvPr id="29" name="CaixaDeTexto 28">
          <a:extLst>
            <a:ext uri="{FF2B5EF4-FFF2-40B4-BE49-F238E27FC236}">
              <a16:creationId xmlns:a16="http://schemas.microsoft.com/office/drawing/2014/main" xmlns="" id="{00000000-0008-0000-0500-00001D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18</xdr:row>
      <xdr:rowOff>0</xdr:rowOff>
    </xdr:from>
    <xdr:ext cx="130398" cy="264560"/>
    <xdr:sp macro="" textlink="">
      <xdr:nvSpPr>
        <xdr:cNvPr id="30" name="CaixaDeTexto 29">
          <a:extLst>
            <a:ext uri="{FF2B5EF4-FFF2-40B4-BE49-F238E27FC236}">
              <a16:creationId xmlns:a16="http://schemas.microsoft.com/office/drawing/2014/main" xmlns="" id="{00000000-0008-0000-0500-00001E000000}"/>
            </a:ext>
          </a:extLst>
        </xdr:cNvPr>
        <xdr:cNvSpPr txBox="1"/>
      </xdr:nvSpPr>
      <xdr:spPr>
        <a:xfrm>
          <a:off x="4381500" y="17240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18</xdr:row>
      <xdr:rowOff>0</xdr:rowOff>
    </xdr:from>
    <xdr:ext cx="130398" cy="262615"/>
    <xdr:sp macro="" textlink="">
      <xdr:nvSpPr>
        <xdr:cNvPr id="31" name="CaixaDeTexto 30">
          <a:extLst>
            <a:ext uri="{FF2B5EF4-FFF2-40B4-BE49-F238E27FC236}">
              <a16:creationId xmlns:a16="http://schemas.microsoft.com/office/drawing/2014/main" xmlns="" id="{00000000-0008-0000-0500-00001F000000}"/>
            </a:ext>
          </a:extLst>
        </xdr:cNvPr>
        <xdr:cNvSpPr txBox="1"/>
      </xdr:nvSpPr>
      <xdr:spPr>
        <a:xfrm>
          <a:off x="4381500" y="17240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20</xdr:row>
      <xdr:rowOff>0</xdr:rowOff>
    </xdr:from>
    <xdr:ext cx="130398" cy="264560"/>
    <xdr:sp macro="" textlink="">
      <xdr:nvSpPr>
        <xdr:cNvPr id="32" name="CaixaDeTexto 31">
          <a:extLst>
            <a:ext uri="{FF2B5EF4-FFF2-40B4-BE49-F238E27FC236}">
              <a16:creationId xmlns:a16="http://schemas.microsoft.com/office/drawing/2014/main" xmlns="" id="{A560BED5-26D0-49E9-A44F-70DD64AAAE9E}"/>
            </a:ext>
          </a:extLst>
        </xdr:cNvPr>
        <xdr:cNvSpPr txBox="1"/>
      </xdr:nvSpPr>
      <xdr:spPr>
        <a:xfrm>
          <a:off x="4381500" y="23717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20</xdr:row>
      <xdr:rowOff>0</xdr:rowOff>
    </xdr:from>
    <xdr:ext cx="130398" cy="262615"/>
    <xdr:sp macro="" textlink="">
      <xdr:nvSpPr>
        <xdr:cNvPr id="33" name="CaixaDeTexto 32">
          <a:extLst>
            <a:ext uri="{FF2B5EF4-FFF2-40B4-BE49-F238E27FC236}">
              <a16:creationId xmlns:a16="http://schemas.microsoft.com/office/drawing/2014/main" xmlns="" id="{A79A15EC-BF77-4AFF-8D4B-4D030BC30E26}"/>
            </a:ext>
          </a:extLst>
        </xdr:cNvPr>
        <xdr:cNvSpPr txBox="1"/>
      </xdr:nvSpPr>
      <xdr:spPr>
        <a:xfrm>
          <a:off x="4381500" y="23717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20</xdr:row>
      <xdr:rowOff>0</xdr:rowOff>
    </xdr:from>
    <xdr:ext cx="130398" cy="264560"/>
    <xdr:sp macro="" textlink="">
      <xdr:nvSpPr>
        <xdr:cNvPr id="34" name="CaixaDeTexto 33">
          <a:extLst>
            <a:ext uri="{FF2B5EF4-FFF2-40B4-BE49-F238E27FC236}">
              <a16:creationId xmlns:a16="http://schemas.microsoft.com/office/drawing/2014/main" xmlns="" id="{9EABC15E-6E2A-46A3-B756-05A070C260B1}"/>
            </a:ext>
          </a:extLst>
        </xdr:cNvPr>
        <xdr:cNvSpPr txBox="1"/>
      </xdr:nvSpPr>
      <xdr:spPr>
        <a:xfrm>
          <a:off x="4381500" y="23717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20</xdr:row>
      <xdr:rowOff>0</xdr:rowOff>
    </xdr:from>
    <xdr:ext cx="130398" cy="262615"/>
    <xdr:sp macro="" textlink="">
      <xdr:nvSpPr>
        <xdr:cNvPr id="35" name="CaixaDeTexto 34">
          <a:extLst>
            <a:ext uri="{FF2B5EF4-FFF2-40B4-BE49-F238E27FC236}">
              <a16:creationId xmlns:a16="http://schemas.microsoft.com/office/drawing/2014/main" xmlns="" id="{ABABAA12-29ED-40D7-AFCD-5D07900011DC}"/>
            </a:ext>
          </a:extLst>
        </xdr:cNvPr>
        <xdr:cNvSpPr txBox="1"/>
      </xdr:nvSpPr>
      <xdr:spPr>
        <a:xfrm>
          <a:off x="4381500" y="23717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22</xdr:row>
      <xdr:rowOff>0</xdr:rowOff>
    </xdr:from>
    <xdr:ext cx="130398" cy="264560"/>
    <xdr:sp macro="" textlink="">
      <xdr:nvSpPr>
        <xdr:cNvPr id="36" name="CaixaDeTexto 35">
          <a:extLst>
            <a:ext uri="{FF2B5EF4-FFF2-40B4-BE49-F238E27FC236}">
              <a16:creationId xmlns:a16="http://schemas.microsoft.com/office/drawing/2014/main" xmlns="" id="{DFE25F3B-181E-4CAA-861B-743D8EEE8A61}"/>
            </a:ext>
          </a:extLst>
        </xdr:cNvPr>
        <xdr:cNvSpPr txBox="1"/>
      </xdr:nvSpPr>
      <xdr:spPr>
        <a:xfrm>
          <a:off x="4381500" y="26955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22</xdr:row>
      <xdr:rowOff>0</xdr:rowOff>
    </xdr:from>
    <xdr:ext cx="130398" cy="262615"/>
    <xdr:sp macro="" textlink="">
      <xdr:nvSpPr>
        <xdr:cNvPr id="37" name="CaixaDeTexto 36">
          <a:extLst>
            <a:ext uri="{FF2B5EF4-FFF2-40B4-BE49-F238E27FC236}">
              <a16:creationId xmlns:a16="http://schemas.microsoft.com/office/drawing/2014/main" xmlns="" id="{02F9673C-CA6B-4A9B-BB9E-02863F9B6D8B}"/>
            </a:ext>
          </a:extLst>
        </xdr:cNvPr>
        <xdr:cNvSpPr txBox="1"/>
      </xdr:nvSpPr>
      <xdr:spPr>
        <a:xfrm>
          <a:off x="4381500" y="26955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22</xdr:row>
      <xdr:rowOff>0</xdr:rowOff>
    </xdr:from>
    <xdr:ext cx="130398" cy="264560"/>
    <xdr:sp macro="" textlink="">
      <xdr:nvSpPr>
        <xdr:cNvPr id="38" name="CaixaDeTexto 37">
          <a:extLst>
            <a:ext uri="{FF2B5EF4-FFF2-40B4-BE49-F238E27FC236}">
              <a16:creationId xmlns:a16="http://schemas.microsoft.com/office/drawing/2014/main" xmlns="" id="{6D9D0F2E-815E-410E-8DE8-4CD739BF9CC1}"/>
            </a:ext>
          </a:extLst>
        </xdr:cNvPr>
        <xdr:cNvSpPr txBox="1"/>
      </xdr:nvSpPr>
      <xdr:spPr>
        <a:xfrm>
          <a:off x="4381500" y="26955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22</xdr:row>
      <xdr:rowOff>0</xdr:rowOff>
    </xdr:from>
    <xdr:ext cx="130398" cy="262615"/>
    <xdr:sp macro="" textlink="">
      <xdr:nvSpPr>
        <xdr:cNvPr id="39" name="CaixaDeTexto 38">
          <a:extLst>
            <a:ext uri="{FF2B5EF4-FFF2-40B4-BE49-F238E27FC236}">
              <a16:creationId xmlns:a16="http://schemas.microsoft.com/office/drawing/2014/main" xmlns="" id="{9ACCB213-A5D9-4F92-A8AD-307245F3D7EA}"/>
            </a:ext>
          </a:extLst>
        </xdr:cNvPr>
        <xdr:cNvSpPr txBox="1"/>
      </xdr:nvSpPr>
      <xdr:spPr>
        <a:xfrm>
          <a:off x="4381500" y="26955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24</xdr:row>
      <xdr:rowOff>0</xdr:rowOff>
    </xdr:from>
    <xdr:ext cx="130398" cy="264560"/>
    <xdr:sp macro="" textlink="">
      <xdr:nvSpPr>
        <xdr:cNvPr id="40" name="CaixaDeTexto 39">
          <a:extLst>
            <a:ext uri="{FF2B5EF4-FFF2-40B4-BE49-F238E27FC236}">
              <a16:creationId xmlns:a16="http://schemas.microsoft.com/office/drawing/2014/main" xmlns="" id="{05FEE86A-4E69-4842-B933-6DD8EDFA23EC}"/>
            </a:ext>
          </a:extLst>
        </xdr:cNvPr>
        <xdr:cNvSpPr txBox="1"/>
      </xdr:nvSpPr>
      <xdr:spPr>
        <a:xfrm>
          <a:off x="4381500" y="30194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24</xdr:row>
      <xdr:rowOff>0</xdr:rowOff>
    </xdr:from>
    <xdr:ext cx="130398" cy="262615"/>
    <xdr:sp macro="" textlink="">
      <xdr:nvSpPr>
        <xdr:cNvPr id="41" name="CaixaDeTexto 40">
          <a:extLst>
            <a:ext uri="{FF2B5EF4-FFF2-40B4-BE49-F238E27FC236}">
              <a16:creationId xmlns:a16="http://schemas.microsoft.com/office/drawing/2014/main" xmlns="" id="{41251952-8F6E-4569-BC36-1E99C219AA97}"/>
            </a:ext>
          </a:extLst>
        </xdr:cNvPr>
        <xdr:cNvSpPr txBox="1"/>
      </xdr:nvSpPr>
      <xdr:spPr>
        <a:xfrm>
          <a:off x="4381500" y="30194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24</xdr:row>
      <xdr:rowOff>0</xdr:rowOff>
    </xdr:from>
    <xdr:ext cx="130398" cy="264560"/>
    <xdr:sp macro="" textlink="">
      <xdr:nvSpPr>
        <xdr:cNvPr id="42" name="CaixaDeTexto 41">
          <a:extLst>
            <a:ext uri="{FF2B5EF4-FFF2-40B4-BE49-F238E27FC236}">
              <a16:creationId xmlns:a16="http://schemas.microsoft.com/office/drawing/2014/main" xmlns="" id="{1319983C-B0BB-48EB-AB9C-5A0D719C3173}"/>
            </a:ext>
          </a:extLst>
        </xdr:cNvPr>
        <xdr:cNvSpPr txBox="1"/>
      </xdr:nvSpPr>
      <xdr:spPr>
        <a:xfrm>
          <a:off x="4381500" y="301942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24</xdr:row>
      <xdr:rowOff>0</xdr:rowOff>
    </xdr:from>
    <xdr:ext cx="130398" cy="262615"/>
    <xdr:sp macro="" textlink="">
      <xdr:nvSpPr>
        <xdr:cNvPr id="43" name="CaixaDeTexto 42">
          <a:extLst>
            <a:ext uri="{FF2B5EF4-FFF2-40B4-BE49-F238E27FC236}">
              <a16:creationId xmlns:a16="http://schemas.microsoft.com/office/drawing/2014/main" xmlns="" id="{C56628D4-4081-4B5D-BC51-E29CE602BF87}"/>
            </a:ext>
          </a:extLst>
        </xdr:cNvPr>
        <xdr:cNvSpPr txBox="1"/>
      </xdr:nvSpPr>
      <xdr:spPr>
        <a:xfrm>
          <a:off x="4381500" y="301942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26</xdr:row>
      <xdr:rowOff>0</xdr:rowOff>
    </xdr:from>
    <xdr:ext cx="130398" cy="264560"/>
    <xdr:sp macro="" textlink="">
      <xdr:nvSpPr>
        <xdr:cNvPr id="44" name="CaixaDeTexto 43">
          <a:extLst>
            <a:ext uri="{FF2B5EF4-FFF2-40B4-BE49-F238E27FC236}">
              <a16:creationId xmlns:a16="http://schemas.microsoft.com/office/drawing/2014/main" xmlns="" id="{61335B42-7893-4E05-9C02-273107FEA109}"/>
            </a:ext>
          </a:extLst>
        </xdr:cNvPr>
        <xdr:cNvSpPr txBox="1"/>
      </xdr:nvSpPr>
      <xdr:spPr>
        <a:xfrm>
          <a:off x="4381500" y="33432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26</xdr:row>
      <xdr:rowOff>0</xdr:rowOff>
    </xdr:from>
    <xdr:ext cx="130398" cy="262615"/>
    <xdr:sp macro="" textlink="">
      <xdr:nvSpPr>
        <xdr:cNvPr id="45" name="CaixaDeTexto 44">
          <a:extLst>
            <a:ext uri="{FF2B5EF4-FFF2-40B4-BE49-F238E27FC236}">
              <a16:creationId xmlns:a16="http://schemas.microsoft.com/office/drawing/2014/main" xmlns="" id="{2E506449-93FB-4D7A-984A-91DB5CB5E613}"/>
            </a:ext>
          </a:extLst>
        </xdr:cNvPr>
        <xdr:cNvSpPr txBox="1"/>
      </xdr:nvSpPr>
      <xdr:spPr>
        <a:xfrm>
          <a:off x="4381500" y="33432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26</xdr:row>
      <xdr:rowOff>0</xdr:rowOff>
    </xdr:from>
    <xdr:ext cx="130398" cy="264560"/>
    <xdr:sp macro="" textlink="">
      <xdr:nvSpPr>
        <xdr:cNvPr id="46" name="CaixaDeTexto 45">
          <a:extLst>
            <a:ext uri="{FF2B5EF4-FFF2-40B4-BE49-F238E27FC236}">
              <a16:creationId xmlns:a16="http://schemas.microsoft.com/office/drawing/2014/main" xmlns="" id="{FADB8A1F-9C58-4968-94D1-75A614C70D54}"/>
            </a:ext>
          </a:extLst>
        </xdr:cNvPr>
        <xdr:cNvSpPr txBox="1"/>
      </xdr:nvSpPr>
      <xdr:spPr>
        <a:xfrm>
          <a:off x="4381500" y="33432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26</xdr:row>
      <xdr:rowOff>0</xdr:rowOff>
    </xdr:from>
    <xdr:ext cx="130398" cy="262615"/>
    <xdr:sp macro="" textlink="">
      <xdr:nvSpPr>
        <xdr:cNvPr id="47" name="CaixaDeTexto 46">
          <a:extLst>
            <a:ext uri="{FF2B5EF4-FFF2-40B4-BE49-F238E27FC236}">
              <a16:creationId xmlns:a16="http://schemas.microsoft.com/office/drawing/2014/main" xmlns="" id="{6B5A21AE-D45C-4A5A-B712-15DDBAC3EAA0}"/>
            </a:ext>
          </a:extLst>
        </xdr:cNvPr>
        <xdr:cNvSpPr txBox="1"/>
      </xdr:nvSpPr>
      <xdr:spPr>
        <a:xfrm>
          <a:off x="4381500" y="33432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10</xdr:row>
      <xdr:rowOff>0</xdr:rowOff>
    </xdr:from>
    <xdr:ext cx="130398" cy="264560"/>
    <xdr:sp macro="" textlink="">
      <xdr:nvSpPr>
        <xdr:cNvPr id="52" name="CaixaDeTexto 51">
          <a:extLst>
            <a:ext uri="{FF2B5EF4-FFF2-40B4-BE49-F238E27FC236}">
              <a16:creationId xmlns:a16="http://schemas.microsoft.com/office/drawing/2014/main" xmlns="" id="{6FCC5F00-C68A-4254-95AD-037D8A4317E3}"/>
            </a:ext>
          </a:extLst>
        </xdr:cNvPr>
        <xdr:cNvSpPr txBox="1"/>
      </xdr:nvSpPr>
      <xdr:spPr>
        <a:xfrm>
          <a:off x="4381500" y="20478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10</xdr:row>
      <xdr:rowOff>0</xdr:rowOff>
    </xdr:from>
    <xdr:ext cx="130398" cy="262615"/>
    <xdr:sp macro="" textlink="">
      <xdr:nvSpPr>
        <xdr:cNvPr id="53" name="CaixaDeTexto 52">
          <a:extLst>
            <a:ext uri="{FF2B5EF4-FFF2-40B4-BE49-F238E27FC236}">
              <a16:creationId xmlns:a16="http://schemas.microsoft.com/office/drawing/2014/main" xmlns="" id="{2A905985-A245-4EE3-AFEA-C50E2CB46D5F}"/>
            </a:ext>
          </a:extLst>
        </xdr:cNvPr>
        <xdr:cNvSpPr txBox="1"/>
      </xdr:nvSpPr>
      <xdr:spPr>
        <a:xfrm>
          <a:off x="4381500" y="20478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10</xdr:row>
      <xdr:rowOff>0</xdr:rowOff>
    </xdr:from>
    <xdr:ext cx="130398" cy="264560"/>
    <xdr:sp macro="" textlink="">
      <xdr:nvSpPr>
        <xdr:cNvPr id="54" name="CaixaDeTexto 53">
          <a:extLst>
            <a:ext uri="{FF2B5EF4-FFF2-40B4-BE49-F238E27FC236}">
              <a16:creationId xmlns:a16="http://schemas.microsoft.com/office/drawing/2014/main" xmlns="" id="{D929D61C-5D0A-4AD0-8F51-69BE2A8325D3}"/>
            </a:ext>
          </a:extLst>
        </xdr:cNvPr>
        <xdr:cNvSpPr txBox="1"/>
      </xdr:nvSpPr>
      <xdr:spPr>
        <a:xfrm>
          <a:off x="4381500" y="20478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10</xdr:row>
      <xdr:rowOff>0</xdr:rowOff>
    </xdr:from>
    <xdr:ext cx="130398" cy="262615"/>
    <xdr:sp macro="" textlink="">
      <xdr:nvSpPr>
        <xdr:cNvPr id="55" name="CaixaDeTexto 54">
          <a:extLst>
            <a:ext uri="{FF2B5EF4-FFF2-40B4-BE49-F238E27FC236}">
              <a16:creationId xmlns:a16="http://schemas.microsoft.com/office/drawing/2014/main" xmlns="" id="{0B33076F-5FF7-4965-87F3-A82406584EFC}"/>
            </a:ext>
          </a:extLst>
        </xdr:cNvPr>
        <xdr:cNvSpPr txBox="1"/>
      </xdr:nvSpPr>
      <xdr:spPr>
        <a:xfrm>
          <a:off x="4381500" y="20478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17</xdr:row>
      <xdr:rowOff>0</xdr:rowOff>
    </xdr:from>
    <xdr:ext cx="130398" cy="264560"/>
    <xdr:sp macro="" textlink="">
      <xdr:nvSpPr>
        <xdr:cNvPr id="56" name="CaixaDeTexto 55">
          <a:extLst>
            <a:ext uri="{FF2B5EF4-FFF2-40B4-BE49-F238E27FC236}">
              <a16:creationId xmlns:a16="http://schemas.microsoft.com/office/drawing/2014/main" xmlns="" id="{00000000-0008-0000-0500-000018000000}"/>
            </a:ext>
          </a:extLst>
        </xdr:cNvPr>
        <xdr:cNvSpPr txBox="1"/>
      </xdr:nvSpPr>
      <xdr:spPr>
        <a:xfrm>
          <a:off x="4381500" y="26955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17</xdr:row>
      <xdr:rowOff>0</xdr:rowOff>
    </xdr:from>
    <xdr:ext cx="130398" cy="262615"/>
    <xdr:sp macro="" textlink="">
      <xdr:nvSpPr>
        <xdr:cNvPr id="57" name="CaixaDeTexto 56">
          <a:extLst>
            <a:ext uri="{FF2B5EF4-FFF2-40B4-BE49-F238E27FC236}">
              <a16:creationId xmlns:a16="http://schemas.microsoft.com/office/drawing/2014/main" xmlns="" id="{00000000-0008-0000-0500-000019000000}"/>
            </a:ext>
          </a:extLst>
        </xdr:cNvPr>
        <xdr:cNvSpPr txBox="1"/>
      </xdr:nvSpPr>
      <xdr:spPr>
        <a:xfrm>
          <a:off x="4381500" y="26955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17</xdr:row>
      <xdr:rowOff>0</xdr:rowOff>
    </xdr:from>
    <xdr:ext cx="130398" cy="264560"/>
    <xdr:sp macro="" textlink="">
      <xdr:nvSpPr>
        <xdr:cNvPr id="58" name="CaixaDeTexto 57">
          <a:extLst>
            <a:ext uri="{FF2B5EF4-FFF2-40B4-BE49-F238E27FC236}">
              <a16:creationId xmlns:a16="http://schemas.microsoft.com/office/drawing/2014/main" xmlns="" id="{00000000-0008-0000-0500-00001A000000}"/>
            </a:ext>
          </a:extLst>
        </xdr:cNvPr>
        <xdr:cNvSpPr txBox="1"/>
      </xdr:nvSpPr>
      <xdr:spPr>
        <a:xfrm>
          <a:off x="4381500" y="2695575"/>
          <a:ext cx="13039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2933700</xdr:colOff>
      <xdr:row>17</xdr:row>
      <xdr:rowOff>0</xdr:rowOff>
    </xdr:from>
    <xdr:ext cx="130398" cy="262615"/>
    <xdr:sp macro="" textlink="">
      <xdr:nvSpPr>
        <xdr:cNvPr id="59" name="CaixaDeTexto 58">
          <a:extLst>
            <a:ext uri="{FF2B5EF4-FFF2-40B4-BE49-F238E27FC236}">
              <a16:creationId xmlns:a16="http://schemas.microsoft.com/office/drawing/2014/main" xmlns="" id="{00000000-0008-0000-0500-00001B000000}"/>
            </a:ext>
          </a:extLst>
        </xdr:cNvPr>
        <xdr:cNvSpPr txBox="1"/>
      </xdr:nvSpPr>
      <xdr:spPr>
        <a:xfrm>
          <a:off x="4381500" y="2695575"/>
          <a:ext cx="130398" cy="2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S372"/>
  <sheetViews>
    <sheetView showGridLines="0" showZeros="0" tabSelected="1" zoomScaleNormal="100" zoomScalePageLayoutView="60" workbookViewId="0">
      <pane ySplit="13" topLeftCell="A14" activePane="bottomLeft" state="frozenSplit"/>
      <selection pane="bottomLeft" activeCell="K23" sqref="K23"/>
    </sheetView>
  </sheetViews>
  <sheetFormatPr defaultRowHeight="12.75" x14ac:dyDescent="0.25"/>
  <cols>
    <col min="1" max="1" width="11" style="51" bestFit="1" customWidth="1"/>
    <col min="2" max="2" width="64.85546875" style="52" customWidth="1"/>
    <col min="3" max="3" width="10" style="1" bestFit="1" customWidth="1"/>
    <col min="4" max="4" width="14" style="53" customWidth="1"/>
    <col min="5" max="5" width="23.5703125" style="54" customWidth="1"/>
    <col min="6" max="6" width="16.85546875" style="55" bestFit="1" customWidth="1"/>
    <col min="7" max="7" width="20.140625" style="1" bestFit="1" customWidth="1"/>
    <col min="8" max="8" width="22" style="56" bestFit="1" customWidth="1"/>
    <col min="9" max="9" width="21.140625" style="2" bestFit="1" customWidth="1"/>
    <col min="10" max="16384" width="9.140625" style="2"/>
  </cols>
  <sheetData>
    <row r="1" spans="1:45" s="33" customFormat="1" x14ac:dyDescent="0.25">
      <c r="A1" s="328"/>
      <c r="B1" s="329"/>
      <c r="C1" s="329"/>
      <c r="D1" s="330"/>
      <c r="E1" s="331"/>
      <c r="F1" s="469" t="s">
        <v>44</v>
      </c>
      <c r="G1" s="470"/>
      <c r="H1" s="211">
        <f>F275</f>
        <v>717873.00309403078</v>
      </c>
      <c r="I1" s="327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</row>
    <row r="2" spans="1:45" s="33" customFormat="1" x14ac:dyDescent="0.25">
      <c r="A2" s="308"/>
      <c r="B2" s="141"/>
      <c r="C2" s="141"/>
      <c r="D2" s="34"/>
      <c r="E2" s="35"/>
      <c r="F2" s="31"/>
      <c r="G2" s="31"/>
      <c r="H2" s="210"/>
      <c r="I2" s="32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</row>
    <row r="3" spans="1:45" s="33" customFormat="1" x14ac:dyDescent="0.25">
      <c r="A3" s="308"/>
      <c r="B3" s="141"/>
      <c r="C3" s="141"/>
      <c r="D3" s="34"/>
      <c r="E3" s="35"/>
      <c r="F3" s="31"/>
      <c r="G3" s="31"/>
      <c r="H3" s="210"/>
      <c r="I3" s="32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</row>
    <row r="4" spans="1:45" s="33" customFormat="1" x14ac:dyDescent="0.25">
      <c r="A4" s="308"/>
      <c r="B4" s="105"/>
      <c r="C4" s="105"/>
      <c r="D4" s="34"/>
      <c r="E4" s="35"/>
      <c r="F4" s="31"/>
      <c r="G4" s="31"/>
      <c r="H4" s="32"/>
      <c r="I4" s="32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</row>
    <row r="5" spans="1:45" s="33" customFormat="1" ht="15.75" customHeight="1" x14ac:dyDescent="0.25">
      <c r="A5" s="464" t="s">
        <v>95</v>
      </c>
      <c r="B5" s="465"/>
      <c r="C5" s="465"/>
      <c r="D5" s="465"/>
      <c r="E5" s="465"/>
      <c r="F5" s="465"/>
      <c r="G5" s="104"/>
      <c r="H5" s="36"/>
      <c r="I5" s="32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</row>
    <row r="6" spans="1:45" s="33" customFormat="1" ht="15.75" customHeight="1" x14ac:dyDescent="0.25">
      <c r="A6" s="306"/>
      <c r="B6" s="465" t="s">
        <v>20</v>
      </c>
      <c r="C6" s="465"/>
      <c r="D6" s="465"/>
      <c r="E6" s="465"/>
      <c r="F6" s="104"/>
      <c r="G6" s="104"/>
      <c r="H6" s="36"/>
      <c r="I6" s="32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</row>
    <row r="7" spans="1:45" s="33" customFormat="1" ht="15.75" x14ac:dyDescent="0.25">
      <c r="A7" s="307"/>
      <c r="B7" s="139"/>
      <c r="C7" s="139"/>
      <c r="D7" s="139"/>
      <c r="E7" s="139"/>
      <c r="F7" s="140"/>
      <c r="G7" s="140"/>
      <c r="H7" s="36"/>
      <c r="I7" s="32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</row>
    <row r="8" spans="1:45" s="33" customFormat="1" ht="12.75" customHeight="1" x14ac:dyDescent="0.25">
      <c r="A8" s="308"/>
      <c r="B8" s="37"/>
      <c r="C8" s="38"/>
      <c r="D8" s="121" t="s">
        <v>542</v>
      </c>
      <c r="E8" s="39"/>
      <c r="F8" s="104"/>
      <c r="G8" s="104"/>
      <c r="H8" s="36"/>
      <c r="I8" s="32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</row>
    <row r="9" spans="1:45" s="33" customFormat="1" x14ac:dyDescent="0.25">
      <c r="A9" s="126" t="s">
        <v>18</v>
      </c>
      <c r="B9" s="127" t="s">
        <v>541</v>
      </c>
      <c r="C9" s="160"/>
      <c r="D9" s="161"/>
      <c r="E9" s="161"/>
      <c r="F9" s="104"/>
      <c r="G9" s="104"/>
      <c r="H9" s="36"/>
      <c r="I9" s="32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</row>
    <row r="10" spans="1:45" s="33" customFormat="1" x14ac:dyDescent="0.25">
      <c r="A10" s="126" t="s">
        <v>19</v>
      </c>
      <c r="B10" s="127" t="s">
        <v>96</v>
      </c>
      <c r="C10" s="161"/>
      <c r="D10" s="31" t="s">
        <v>37</v>
      </c>
      <c r="E10" s="161"/>
      <c r="F10" s="456"/>
      <c r="G10" s="456"/>
      <c r="H10" s="456"/>
      <c r="I10" s="32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</row>
    <row r="11" spans="1:45" s="33" customFormat="1" ht="12.75" customHeight="1" x14ac:dyDescent="0.25">
      <c r="A11" s="126" t="s">
        <v>3</v>
      </c>
      <c r="B11" s="127" t="s">
        <v>235</v>
      </c>
      <c r="C11" s="161"/>
      <c r="D11" s="162">
        <f>'BDI SERVIÇOS'!D20</f>
        <v>0.24873184530590153</v>
      </c>
      <c r="E11" s="161"/>
      <c r="F11" s="457"/>
      <c r="G11" s="457"/>
      <c r="H11" s="457"/>
      <c r="I11" s="32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</row>
    <row r="12" spans="1:45" s="33" customFormat="1" x14ac:dyDescent="0.25">
      <c r="A12" s="309"/>
      <c r="B12" s="41"/>
      <c r="C12" s="42"/>
      <c r="D12" s="43"/>
      <c r="E12" s="44"/>
      <c r="F12" s="71"/>
      <c r="G12" s="71"/>
      <c r="H12" s="106"/>
      <c r="I12" s="32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</row>
    <row r="13" spans="1:45" s="1" customFormat="1" x14ac:dyDescent="0.25">
      <c r="A13" s="310" t="s">
        <v>0</v>
      </c>
      <c r="B13" s="45" t="s">
        <v>7</v>
      </c>
      <c r="C13" s="45" t="s">
        <v>1</v>
      </c>
      <c r="D13" s="46" t="s">
        <v>4</v>
      </c>
      <c r="E13" s="47" t="s">
        <v>51</v>
      </c>
      <c r="F13" s="128" t="s">
        <v>22</v>
      </c>
      <c r="G13" s="129" t="s">
        <v>21</v>
      </c>
      <c r="H13" s="130" t="s">
        <v>47</v>
      </c>
      <c r="I13" s="130" t="s">
        <v>86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</row>
    <row r="14" spans="1:45" s="1" customFormat="1" x14ac:dyDescent="0.25">
      <c r="A14" s="311"/>
      <c r="B14" s="122"/>
      <c r="C14" s="122"/>
      <c r="D14" s="123"/>
      <c r="E14" s="124"/>
      <c r="F14" s="123"/>
      <c r="G14" s="124"/>
      <c r="H14" s="123"/>
      <c r="I14" s="31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</row>
    <row r="15" spans="1:45" s="1" customFormat="1" x14ac:dyDescent="0.25">
      <c r="A15" s="164" t="s">
        <v>52</v>
      </c>
      <c r="B15" s="165" t="s">
        <v>78</v>
      </c>
      <c r="C15" s="166"/>
      <c r="D15" s="163"/>
      <c r="E15" s="167"/>
      <c r="F15" s="168"/>
      <c r="G15" s="169"/>
      <c r="H15" s="163"/>
      <c r="I15" s="317"/>
    </row>
    <row r="16" spans="1:45" s="1" customFormat="1" x14ac:dyDescent="0.25">
      <c r="A16" s="170" t="s">
        <v>53</v>
      </c>
      <c r="B16" s="171" t="s">
        <v>54</v>
      </c>
      <c r="C16" s="172"/>
      <c r="D16" s="48"/>
      <c r="E16" s="173"/>
      <c r="F16" s="174"/>
      <c r="G16" s="175"/>
      <c r="H16" s="48"/>
      <c r="I16" s="318"/>
    </row>
    <row r="17" spans="1:45" s="1" customFormat="1" x14ac:dyDescent="0.25">
      <c r="A17" s="312" t="s">
        <v>41</v>
      </c>
      <c r="B17" s="353" t="s">
        <v>126</v>
      </c>
      <c r="C17" s="348" t="s">
        <v>49</v>
      </c>
      <c r="D17" s="349">
        <v>240</v>
      </c>
      <c r="E17" s="350">
        <f t="shared" ref="E17" si="0">H17*(1+$D$11)</f>
        <v>128.4820195635242</v>
      </c>
      <c r="F17" s="351" t="s">
        <v>36</v>
      </c>
      <c r="G17" s="348">
        <v>90778</v>
      </c>
      <c r="H17" s="412">
        <v>102.89</v>
      </c>
      <c r="I17" s="352">
        <f>E17*D17</f>
        <v>30835.684695245807</v>
      </c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</row>
    <row r="18" spans="1:45" s="1" customFormat="1" x14ac:dyDescent="0.25">
      <c r="A18" s="170" t="s">
        <v>56</v>
      </c>
      <c r="B18" s="253" t="s">
        <v>55</v>
      </c>
      <c r="C18" s="49"/>
      <c r="D18" s="48"/>
      <c r="E18" s="193"/>
      <c r="F18" s="192"/>
      <c r="G18" s="48"/>
      <c r="H18" s="50"/>
      <c r="I18" s="319"/>
    </row>
    <row r="19" spans="1:45" s="1" customFormat="1" ht="51" x14ac:dyDescent="0.25">
      <c r="A19" s="312" t="s">
        <v>46</v>
      </c>
      <c r="B19" s="347" t="s">
        <v>59</v>
      </c>
      <c r="C19" s="348" t="s">
        <v>42</v>
      </c>
      <c r="D19" s="349">
        <v>1</v>
      </c>
      <c r="E19" s="350">
        <f t="shared" ref="E19:E27" si="1">H19*(1+$D$11)</f>
        <v>7012.765657371865</v>
      </c>
      <c r="F19" s="351" t="s">
        <v>48</v>
      </c>
      <c r="G19" s="348" t="s">
        <v>8</v>
      </c>
      <c r="H19" s="412">
        <v>5615.91</v>
      </c>
      <c r="I19" s="352">
        <f>E19*D19</f>
        <v>7012.765657371865</v>
      </c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</row>
    <row r="20" spans="1:45" s="1" customFormat="1" x14ac:dyDescent="0.25">
      <c r="A20" s="170" t="s">
        <v>127</v>
      </c>
      <c r="B20" s="253" t="s">
        <v>128</v>
      </c>
      <c r="C20" s="49"/>
      <c r="D20" s="48"/>
      <c r="E20" s="193"/>
      <c r="F20" s="192"/>
      <c r="G20" s="48"/>
      <c r="H20" s="50"/>
      <c r="I20" s="319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</row>
    <row r="21" spans="1:45" s="1" customFormat="1" ht="14.25" customHeight="1" x14ac:dyDescent="0.25">
      <c r="A21" s="579" t="s">
        <v>150</v>
      </c>
      <c r="B21" s="347" t="s">
        <v>719</v>
      </c>
      <c r="C21" s="348" t="s">
        <v>91</v>
      </c>
      <c r="D21" s="349">
        <v>360</v>
      </c>
      <c r="E21" s="350">
        <f t="shared" ref="E21" si="2">H21*(1+$D$11)</f>
        <v>0.41208150895094753</v>
      </c>
      <c r="F21" s="351" t="s">
        <v>219</v>
      </c>
      <c r="G21" s="348" t="s">
        <v>718</v>
      </c>
      <c r="H21" s="412">
        <v>0.33</v>
      </c>
      <c r="I21" s="352">
        <f>E21*D21</f>
        <v>148.3493432223411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</row>
    <row r="22" spans="1:45" s="1" customFormat="1" x14ac:dyDescent="0.25">
      <c r="A22" s="579" t="s">
        <v>151</v>
      </c>
      <c r="B22" s="347" t="s">
        <v>129</v>
      </c>
      <c r="C22" s="348" t="s">
        <v>91</v>
      </c>
      <c r="D22" s="349">
        <v>4</v>
      </c>
      <c r="E22" s="350">
        <f t="shared" si="1"/>
        <v>396.28505110782788</v>
      </c>
      <c r="F22" s="351" t="s">
        <v>36</v>
      </c>
      <c r="G22" s="348" t="s">
        <v>130</v>
      </c>
      <c r="H22" s="412">
        <v>317.35000000000002</v>
      </c>
      <c r="I22" s="352">
        <f>E22*D22</f>
        <v>1585.1402044313115</v>
      </c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</row>
    <row r="23" spans="1:45" s="1" customFormat="1" x14ac:dyDescent="0.25">
      <c r="A23" s="579" t="s">
        <v>152</v>
      </c>
      <c r="B23" s="347" t="s">
        <v>703</v>
      </c>
      <c r="C23" s="348" t="s">
        <v>91</v>
      </c>
      <c r="D23" s="349">
        <v>10</v>
      </c>
      <c r="E23" s="350">
        <f t="shared" si="1"/>
        <v>505.87375785187379</v>
      </c>
      <c r="F23" s="351" t="s">
        <v>219</v>
      </c>
      <c r="G23" s="348" t="s">
        <v>702</v>
      </c>
      <c r="H23" s="412">
        <v>405.11</v>
      </c>
      <c r="I23" s="352">
        <f>E23*D23</f>
        <v>5058.7375785187378</v>
      </c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</row>
    <row r="24" spans="1:45" s="1" customFormat="1" ht="25.5" x14ac:dyDescent="0.25">
      <c r="A24" s="579" t="s">
        <v>153</v>
      </c>
      <c r="B24" s="347" t="s">
        <v>141</v>
      </c>
      <c r="C24" s="348" t="s">
        <v>91</v>
      </c>
      <c r="D24" s="349">
        <v>4</v>
      </c>
      <c r="E24" s="350">
        <f t="shared" si="1"/>
        <v>503.36380684280891</v>
      </c>
      <c r="F24" s="351" t="s">
        <v>36</v>
      </c>
      <c r="G24" s="348">
        <v>93208</v>
      </c>
      <c r="H24" s="412">
        <v>403.1</v>
      </c>
      <c r="I24" s="352">
        <f>E24*D24</f>
        <v>2013.4552273712357</v>
      </c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</row>
    <row r="25" spans="1:45" s="1" customFormat="1" ht="25.5" x14ac:dyDescent="0.25">
      <c r="A25" s="579" t="s">
        <v>713</v>
      </c>
      <c r="B25" s="347" t="s">
        <v>710</v>
      </c>
      <c r="C25" s="348" t="s">
        <v>42</v>
      </c>
      <c r="D25" s="349">
        <v>1</v>
      </c>
      <c r="E25" s="350">
        <f t="shared" si="1"/>
        <v>1464.1256013027164</v>
      </c>
      <c r="F25" s="351" t="s">
        <v>36</v>
      </c>
      <c r="G25" s="348">
        <v>41598</v>
      </c>
      <c r="H25" s="412">
        <v>1172.49</v>
      </c>
      <c r="I25" s="352">
        <f t="shared" ref="I25:I27" si="3">E25*D25</f>
        <v>1464.1256013027164</v>
      </c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</row>
    <row r="26" spans="1:45" s="1" customFormat="1" x14ac:dyDescent="0.25">
      <c r="A26" s="579" t="s">
        <v>716</v>
      </c>
      <c r="B26" s="347" t="s">
        <v>711</v>
      </c>
      <c r="C26" s="348" t="s">
        <v>42</v>
      </c>
      <c r="D26" s="349">
        <v>1</v>
      </c>
      <c r="E26" s="350">
        <f t="shared" si="1"/>
        <v>510.88117255155043</v>
      </c>
      <c r="F26" s="351" t="s">
        <v>219</v>
      </c>
      <c r="G26" s="348" t="s">
        <v>712</v>
      </c>
      <c r="H26" s="412">
        <v>409.12</v>
      </c>
      <c r="I26" s="352">
        <f t="shared" si="3"/>
        <v>510.88117255155043</v>
      </c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</row>
    <row r="27" spans="1:45" s="1" customFormat="1" ht="25.5" x14ac:dyDescent="0.25">
      <c r="A27" s="579" t="s">
        <v>717</v>
      </c>
      <c r="B27" s="347" t="s">
        <v>715</v>
      </c>
      <c r="C27" s="348" t="s">
        <v>42</v>
      </c>
      <c r="D27" s="349">
        <v>2</v>
      </c>
      <c r="E27" s="350">
        <f t="shared" si="1"/>
        <v>39.797083909899087</v>
      </c>
      <c r="F27" s="351" t="s">
        <v>219</v>
      </c>
      <c r="G27" s="348" t="s">
        <v>714</v>
      </c>
      <c r="H27" s="412">
        <v>31.87</v>
      </c>
      <c r="I27" s="352">
        <f t="shared" si="3"/>
        <v>79.594167819798173</v>
      </c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</row>
    <row r="28" spans="1:45" s="1" customFormat="1" x14ac:dyDescent="0.25">
      <c r="A28" s="461" t="s">
        <v>84</v>
      </c>
      <c r="B28" s="462"/>
      <c r="C28" s="462"/>
      <c r="D28" s="462"/>
      <c r="E28" s="462"/>
      <c r="F28" s="463"/>
      <c r="G28" s="177">
        <f>SUM(I17:I27)</f>
        <v>48708.733647835361</v>
      </c>
      <c r="H28" s="178"/>
      <c r="I28" s="320"/>
    </row>
    <row r="29" spans="1:45" s="1" customFormat="1" x14ac:dyDescent="0.25">
      <c r="A29" s="164">
        <v>2</v>
      </c>
      <c r="B29" s="165" t="s">
        <v>692</v>
      </c>
      <c r="C29" s="166"/>
      <c r="D29" s="163"/>
      <c r="E29" s="194"/>
      <c r="F29" s="195"/>
      <c r="G29" s="169"/>
      <c r="H29" s="163"/>
      <c r="I29" s="317"/>
    </row>
    <row r="30" spans="1:45" s="1" customFormat="1" x14ac:dyDescent="0.25">
      <c r="A30" s="579" t="s">
        <v>154</v>
      </c>
      <c r="B30" s="347" t="s">
        <v>459</v>
      </c>
      <c r="C30" s="348" t="s">
        <v>92</v>
      </c>
      <c r="D30" s="349">
        <v>180</v>
      </c>
      <c r="E30" s="350">
        <f t="shared" ref="E30:E31" si="4">H30*(1+$D$11)</f>
        <v>30.718803394525178</v>
      </c>
      <c r="F30" s="351" t="s">
        <v>219</v>
      </c>
      <c r="G30" s="348" t="s">
        <v>460</v>
      </c>
      <c r="H30" s="412">
        <v>24.6</v>
      </c>
      <c r="I30" s="352">
        <f>E30*D30</f>
        <v>5529.3846110145323</v>
      </c>
    </row>
    <row r="31" spans="1:45" s="1" customFormat="1" ht="25.5" x14ac:dyDescent="0.25">
      <c r="A31" s="579" t="s">
        <v>155</v>
      </c>
      <c r="B31" s="347" t="s">
        <v>722</v>
      </c>
      <c r="C31" s="348" t="s">
        <v>92</v>
      </c>
      <c r="D31" s="349">
        <v>100</v>
      </c>
      <c r="E31" s="350">
        <f t="shared" si="4"/>
        <v>32.866622168451329</v>
      </c>
      <c r="F31" s="351" t="s">
        <v>219</v>
      </c>
      <c r="G31" s="348" t="s">
        <v>723</v>
      </c>
      <c r="H31" s="412">
        <v>26.32</v>
      </c>
      <c r="I31" s="352">
        <f>E31*D31</f>
        <v>3286.6622168451331</v>
      </c>
    </row>
    <row r="32" spans="1:45" s="1" customFormat="1" ht="25.5" x14ac:dyDescent="0.25">
      <c r="A32" s="579" t="s">
        <v>156</v>
      </c>
      <c r="B32" s="347" t="s">
        <v>334</v>
      </c>
      <c r="C32" s="348" t="s">
        <v>92</v>
      </c>
      <c r="D32" s="349">
        <v>5.28</v>
      </c>
      <c r="E32" s="350">
        <f t="shared" ref="E32:E36" si="5">H32*(1+$D$11)</f>
        <v>93.867172811644622</v>
      </c>
      <c r="F32" s="351" t="s">
        <v>219</v>
      </c>
      <c r="G32" s="348" t="s">
        <v>333</v>
      </c>
      <c r="H32" s="412">
        <v>75.17</v>
      </c>
      <c r="I32" s="352">
        <f>E32*D32</f>
        <v>495.61867244548364</v>
      </c>
    </row>
    <row r="33" spans="1:45" s="1" customFormat="1" ht="25.5" x14ac:dyDescent="0.25">
      <c r="A33" s="579" t="s">
        <v>693</v>
      </c>
      <c r="B33" s="347" t="s">
        <v>543</v>
      </c>
      <c r="C33" s="348" t="s">
        <v>91</v>
      </c>
      <c r="D33" s="349">
        <v>66</v>
      </c>
      <c r="E33" s="350">
        <f t="shared" si="5"/>
        <v>13.648639069193504</v>
      </c>
      <c r="F33" s="351" t="s">
        <v>219</v>
      </c>
      <c r="G33" s="348" t="s">
        <v>332</v>
      </c>
      <c r="H33" s="412">
        <v>10.93</v>
      </c>
      <c r="I33" s="352">
        <f t="shared" ref="I33:I36" si="6">E33*D33</f>
        <v>900.81017856677124</v>
      </c>
    </row>
    <row r="34" spans="1:45" s="1" customFormat="1" x14ac:dyDescent="0.25">
      <c r="A34" s="579" t="s">
        <v>698</v>
      </c>
      <c r="B34" s="347" t="s">
        <v>336</v>
      </c>
      <c r="C34" s="348" t="s">
        <v>92</v>
      </c>
      <c r="D34" s="349">
        <v>15.2</v>
      </c>
      <c r="E34" s="350">
        <f t="shared" si="5"/>
        <v>273.08516724994763</v>
      </c>
      <c r="F34" s="351" t="s">
        <v>219</v>
      </c>
      <c r="G34" s="348" t="s">
        <v>335</v>
      </c>
      <c r="H34" s="412">
        <v>218.69</v>
      </c>
      <c r="I34" s="352">
        <f t="shared" si="6"/>
        <v>4150.8945421992039</v>
      </c>
    </row>
    <row r="35" spans="1:45" s="1" customFormat="1" x14ac:dyDescent="0.25">
      <c r="A35" s="579" t="s">
        <v>720</v>
      </c>
      <c r="B35" s="347" t="s">
        <v>694</v>
      </c>
      <c r="C35" s="348" t="s">
        <v>92</v>
      </c>
      <c r="D35" s="349">
        <f>SUM(D32:D34)</f>
        <v>86.48</v>
      </c>
      <c r="E35" s="350">
        <f t="shared" si="5"/>
        <v>24.974636906118029</v>
      </c>
      <c r="F35" s="351" t="s">
        <v>219</v>
      </c>
      <c r="G35" s="348" t="s">
        <v>695</v>
      </c>
      <c r="H35" s="452">
        <v>20</v>
      </c>
      <c r="I35" s="410">
        <f t="shared" si="6"/>
        <v>2159.8065996410874</v>
      </c>
    </row>
    <row r="36" spans="1:45" s="1" customFormat="1" ht="25.5" x14ac:dyDescent="0.25">
      <c r="A36" s="579" t="s">
        <v>721</v>
      </c>
      <c r="B36" s="347" t="s">
        <v>696</v>
      </c>
      <c r="C36" s="348" t="s">
        <v>697</v>
      </c>
      <c r="D36" s="349">
        <f>40.96*5</f>
        <v>204.8</v>
      </c>
      <c r="E36" s="350">
        <f t="shared" si="5"/>
        <v>1.7856865387874392</v>
      </c>
      <c r="F36" s="351" t="s">
        <v>36</v>
      </c>
      <c r="G36" s="348">
        <v>95302</v>
      </c>
      <c r="H36" s="452">
        <v>1.43</v>
      </c>
      <c r="I36" s="410">
        <f t="shared" si="6"/>
        <v>365.70860314366757</v>
      </c>
    </row>
    <row r="37" spans="1:45" s="1" customFormat="1" x14ac:dyDescent="0.25">
      <c r="A37" s="461" t="s">
        <v>84</v>
      </c>
      <c r="B37" s="462"/>
      <c r="C37" s="462"/>
      <c r="D37" s="462"/>
      <c r="E37" s="462"/>
      <c r="F37" s="463"/>
      <c r="G37" s="177">
        <f>SUM(I30:I36)</f>
        <v>16888.885423855878</v>
      </c>
      <c r="H37" s="178"/>
      <c r="I37" s="320"/>
    </row>
    <row r="38" spans="1:45" s="1" customFormat="1" x14ac:dyDescent="0.25">
      <c r="A38" s="164">
        <v>3</v>
      </c>
      <c r="B38" s="165" t="s">
        <v>90</v>
      </c>
      <c r="C38" s="166"/>
      <c r="D38" s="163"/>
      <c r="E38" s="194"/>
      <c r="F38" s="195"/>
      <c r="G38" s="169"/>
      <c r="H38" s="163"/>
      <c r="I38" s="317"/>
    </row>
    <row r="39" spans="1:45" s="1" customFormat="1" x14ac:dyDescent="0.25">
      <c r="A39" s="314" t="s">
        <v>57</v>
      </c>
      <c r="B39" s="260" t="s">
        <v>468</v>
      </c>
      <c r="C39" s="261"/>
      <c r="D39" s="262"/>
      <c r="E39" s="263"/>
      <c r="F39" s="264"/>
      <c r="G39" s="265"/>
      <c r="H39" s="266"/>
      <c r="I39" s="321"/>
    </row>
    <row r="40" spans="1:45" s="1" customFormat="1" ht="38.25" x14ac:dyDescent="0.25">
      <c r="A40" s="305" t="s">
        <v>471</v>
      </c>
      <c r="B40" s="353" t="s">
        <v>293</v>
      </c>
      <c r="C40" s="348" t="s">
        <v>91</v>
      </c>
      <c r="D40" s="408">
        <v>6</v>
      </c>
      <c r="E40" s="409">
        <f t="shared" ref="E40:E73" si="7">H40*(1+$D$11)</f>
        <v>869.21726288053196</v>
      </c>
      <c r="F40" s="351" t="s">
        <v>36</v>
      </c>
      <c r="G40" s="348">
        <v>91338</v>
      </c>
      <c r="H40" s="412">
        <v>696.08</v>
      </c>
      <c r="I40" s="410">
        <f t="shared" ref="I40:I73" si="8">E40*D40</f>
        <v>5215.3035772831918</v>
      </c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</row>
    <row r="41" spans="1:45" s="1" customFormat="1" ht="38.25" x14ac:dyDescent="0.25">
      <c r="A41" s="305" t="s">
        <v>472</v>
      </c>
      <c r="B41" s="353" t="s">
        <v>294</v>
      </c>
      <c r="C41" s="348" t="s">
        <v>91</v>
      </c>
      <c r="D41" s="408">
        <v>1</v>
      </c>
      <c r="E41" s="409">
        <f t="shared" si="7"/>
        <v>869.21726288053196</v>
      </c>
      <c r="F41" s="351" t="s">
        <v>36</v>
      </c>
      <c r="G41" s="348">
        <v>91338</v>
      </c>
      <c r="H41" s="412">
        <v>696.08</v>
      </c>
      <c r="I41" s="410">
        <f t="shared" si="8"/>
        <v>869.21726288053196</v>
      </c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</row>
    <row r="42" spans="1:45" s="1" customFormat="1" x14ac:dyDescent="0.25">
      <c r="A42" s="305" t="s">
        <v>473</v>
      </c>
      <c r="B42" s="353" t="s">
        <v>274</v>
      </c>
      <c r="C42" s="348" t="s">
        <v>42</v>
      </c>
      <c r="D42" s="408">
        <v>2</v>
      </c>
      <c r="E42" s="409">
        <f t="shared" si="7"/>
        <v>2258.4501717610269</v>
      </c>
      <c r="F42" s="351" t="s">
        <v>48</v>
      </c>
      <c r="G42" s="380" t="str">
        <f>'COMPOSIÇÕES '!A272</f>
        <v>21</v>
      </c>
      <c r="H42" s="412">
        <f>'COMPOSIÇÕES '!H283</f>
        <v>1808.5949999999998</v>
      </c>
      <c r="I42" s="410">
        <f t="shared" si="8"/>
        <v>4516.9003435220538</v>
      </c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</row>
    <row r="43" spans="1:45" s="1" customFormat="1" ht="38.25" x14ac:dyDescent="0.25">
      <c r="A43" s="305" t="s">
        <v>474</v>
      </c>
      <c r="B43" s="353" t="s">
        <v>534</v>
      </c>
      <c r="C43" s="348" t="s">
        <v>91</v>
      </c>
      <c r="D43" s="408">
        <v>24</v>
      </c>
      <c r="E43" s="409">
        <f t="shared" si="7"/>
        <v>669.9803999353976</v>
      </c>
      <c r="F43" s="351" t="s">
        <v>48</v>
      </c>
      <c r="G43" s="429" t="str">
        <f>'COMPOSIÇÕES '!A338</f>
        <v>26</v>
      </c>
      <c r="H43" s="412">
        <f>'COMPOSIÇÕES '!H348</f>
        <v>536.52864099999999</v>
      </c>
      <c r="I43" s="410">
        <f t="shared" si="8"/>
        <v>16079.529598449542</v>
      </c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</row>
    <row r="44" spans="1:45" s="1" customFormat="1" ht="38.25" x14ac:dyDescent="0.25">
      <c r="A44" s="305" t="s">
        <v>475</v>
      </c>
      <c r="B44" s="353" t="s">
        <v>537</v>
      </c>
      <c r="C44" s="348" t="s">
        <v>91</v>
      </c>
      <c r="D44" s="408">
        <v>18</v>
      </c>
      <c r="E44" s="409">
        <f t="shared" si="7"/>
        <v>669.9803999353976</v>
      </c>
      <c r="F44" s="351" t="s">
        <v>48</v>
      </c>
      <c r="G44" s="429" t="str">
        <f>'COMPOSIÇÕES '!A350</f>
        <v>27</v>
      </c>
      <c r="H44" s="412">
        <f>'COMPOSIÇÕES '!H361</f>
        <v>536.52864099999999</v>
      </c>
      <c r="I44" s="410">
        <f t="shared" si="8"/>
        <v>12059.647198837156</v>
      </c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</row>
    <row r="45" spans="1:45" s="1" customFormat="1" ht="38.25" x14ac:dyDescent="0.25">
      <c r="A45" s="305" t="s">
        <v>476</v>
      </c>
      <c r="B45" s="353" t="s">
        <v>536</v>
      </c>
      <c r="C45" s="348" t="s">
        <v>91</v>
      </c>
      <c r="D45" s="408">
        <v>1.2</v>
      </c>
      <c r="E45" s="409">
        <f t="shared" si="7"/>
        <v>673.77654474512758</v>
      </c>
      <c r="F45" s="351" t="s">
        <v>48</v>
      </c>
      <c r="G45" s="429" t="str">
        <f>'COMPOSIÇÕES '!A363</f>
        <v>28</v>
      </c>
      <c r="H45" s="412">
        <f>'COMPOSIÇÕES '!H374</f>
        <v>539.56864100000007</v>
      </c>
      <c r="I45" s="410">
        <f t="shared" si="8"/>
        <v>808.53185369415303</v>
      </c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</row>
    <row r="46" spans="1:45" s="1" customFormat="1" ht="25.5" x14ac:dyDescent="0.25">
      <c r="A46" s="305" t="s">
        <v>477</v>
      </c>
      <c r="B46" s="353" t="s">
        <v>539</v>
      </c>
      <c r="C46" s="348" t="s">
        <v>42</v>
      </c>
      <c r="D46" s="408">
        <v>14</v>
      </c>
      <c r="E46" s="409">
        <f t="shared" si="7"/>
        <v>422.4629660200826</v>
      </c>
      <c r="F46" s="351" t="s">
        <v>48</v>
      </c>
      <c r="G46" s="380" t="str">
        <f>'COMPOSIÇÕES '!A6</f>
        <v>1</v>
      </c>
      <c r="H46" s="412">
        <f>'COMPOSIÇÕES '!H15</f>
        <v>338.31359999999995</v>
      </c>
      <c r="I46" s="410">
        <f t="shared" si="8"/>
        <v>5914.4815242811565</v>
      </c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</row>
    <row r="47" spans="1:45" s="1" customFormat="1" x14ac:dyDescent="0.25">
      <c r="A47" s="305" t="s">
        <v>478</v>
      </c>
      <c r="B47" s="353" t="s">
        <v>709</v>
      </c>
      <c r="C47" s="348" t="s">
        <v>91</v>
      </c>
      <c r="D47" s="408">
        <v>15.5</v>
      </c>
      <c r="E47" s="409">
        <f t="shared" si="7"/>
        <v>257.88810069257482</v>
      </c>
      <c r="F47" s="351" t="s">
        <v>219</v>
      </c>
      <c r="G47" s="348" t="s">
        <v>708</v>
      </c>
      <c r="H47" s="412">
        <v>206.52</v>
      </c>
      <c r="I47" s="410">
        <f t="shared" si="8"/>
        <v>3997.2655607349097</v>
      </c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</row>
    <row r="48" spans="1:45" s="1" customFormat="1" ht="25.5" x14ac:dyDescent="0.25">
      <c r="A48" s="305" t="s">
        <v>479</v>
      </c>
      <c r="B48" s="353" t="s">
        <v>691</v>
      </c>
      <c r="C48" s="348" t="s">
        <v>91</v>
      </c>
      <c r="D48" s="408">
        <v>210.83</v>
      </c>
      <c r="E48" s="409">
        <f t="shared" si="7"/>
        <v>134.26364800729053</v>
      </c>
      <c r="F48" s="351" t="s">
        <v>36</v>
      </c>
      <c r="G48" s="348">
        <v>72186</v>
      </c>
      <c r="H48" s="412">
        <v>107.52</v>
      </c>
      <c r="I48" s="410">
        <f t="shared" si="8"/>
        <v>28306.804909377064</v>
      </c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</row>
    <row r="49" spans="1:45" s="1" customFormat="1" ht="38.25" x14ac:dyDescent="0.25">
      <c r="A49" s="305" t="s">
        <v>480</v>
      </c>
      <c r="B49" s="353" t="s">
        <v>700</v>
      </c>
      <c r="C49" s="348" t="s">
        <v>91</v>
      </c>
      <c r="D49" s="408">
        <v>6.17</v>
      </c>
      <c r="E49" s="409">
        <f t="shared" si="7"/>
        <v>35.326623903703954</v>
      </c>
      <c r="F49" s="351" t="s">
        <v>36</v>
      </c>
      <c r="G49" s="348">
        <v>87248</v>
      </c>
      <c r="H49" s="412">
        <v>28.29</v>
      </c>
      <c r="I49" s="410">
        <f t="shared" si="8"/>
        <v>217.96526948585338</v>
      </c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</row>
    <row r="50" spans="1:45" s="1" customFormat="1" x14ac:dyDescent="0.25">
      <c r="A50" s="305" t="s">
        <v>481</v>
      </c>
      <c r="B50" s="353" t="s">
        <v>308</v>
      </c>
      <c r="C50" s="348" t="s">
        <v>92</v>
      </c>
      <c r="D50" s="408">
        <v>366</v>
      </c>
      <c r="E50" s="409">
        <f t="shared" si="7"/>
        <v>76.522287480345653</v>
      </c>
      <c r="F50" s="351" t="s">
        <v>219</v>
      </c>
      <c r="G50" s="348" t="s">
        <v>277</v>
      </c>
      <c r="H50" s="412">
        <v>61.28</v>
      </c>
      <c r="I50" s="410">
        <f t="shared" si="8"/>
        <v>28007.157217806511</v>
      </c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</row>
    <row r="51" spans="1:45" s="1" customFormat="1" ht="25.5" x14ac:dyDescent="0.25">
      <c r="A51" s="305" t="s">
        <v>482</v>
      </c>
      <c r="B51" s="353" t="s">
        <v>310</v>
      </c>
      <c r="C51" s="348" t="s">
        <v>91</v>
      </c>
      <c r="D51" s="408">
        <v>233</v>
      </c>
      <c r="E51" s="409">
        <f t="shared" si="7"/>
        <v>31.930073284471902</v>
      </c>
      <c r="F51" s="351" t="s">
        <v>219</v>
      </c>
      <c r="G51" s="348" t="s">
        <v>309</v>
      </c>
      <c r="H51" s="412">
        <v>25.57</v>
      </c>
      <c r="I51" s="410">
        <f t="shared" si="8"/>
        <v>7439.7070752819536</v>
      </c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</row>
    <row r="52" spans="1:45" s="1" customFormat="1" ht="51" x14ac:dyDescent="0.25">
      <c r="A52" s="305" t="s">
        <v>483</v>
      </c>
      <c r="B52" s="353" t="s">
        <v>298</v>
      </c>
      <c r="C52" s="348" t="s">
        <v>91</v>
      </c>
      <c r="D52" s="408">
        <v>462</v>
      </c>
      <c r="E52" s="409">
        <f t="shared" si="7"/>
        <v>63.835171932037682</v>
      </c>
      <c r="F52" s="351" t="s">
        <v>36</v>
      </c>
      <c r="G52" s="348">
        <v>87519</v>
      </c>
      <c r="H52" s="412">
        <v>51.12</v>
      </c>
      <c r="I52" s="410">
        <f t="shared" si="8"/>
        <v>29491.849432601408</v>
      </c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</row>
    <row r="53" spans="1:45" s="1" customFormat="1" ht="38.25" x14ac:dyDescent="0.25">
      <c r="A53" s="305" t="s">
        <v>484</v>
      </c>
      <c r="B53" s="353" t="s">
        <v>685</v>
      </c>
      <c r="C53" s="348" t="s">
        <v>91</v>
      </c>
      <c r="D53" s="408">
        <v>57.2</v>
      </c>
      <c r="E53" s="409">
        <f t="shared" si="7"/>
        <v>79.56919318289205</v>
      </c>
      <c r="F53" s="351" t="s">
        <v>219</v>
      </c>
      <c r="G53" s="380" t="s">
        <v>684</v>
      </c>
      <c r="H53" s="412">
        <v>63.72</v>
      </c>
      <c r="I53" s="410">
        <f t="shared" si="8"/>
        <v>4551.3578500614258</v>
      </c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</row>
    <row r="54" spans="1:45" s="1" customFormat="1" ht="38.25" x14ac:dyDescent="0.25">
      <c r="A54" s="305" t="s">
        <v>485</v>
      </c>
      <c r="B54" s="353" t="s">
        <v>706</v>
      </c>
      <c r="C54" s="348" t="s">
        <v>91</v>
      </c>
      <c r="D54" s="408">
        <v>19.2</v>
      </c>
      <c r="E54" s="409">
        <f t="shared" ref="E54" si="9">H54*(1+$D$11)</f>
        <v>67.543905512596211</v>
      </c>
      <c r="F54" s="351" t="s">
        <v>219</v>
      </c>
      <c r="G54" s="348" t="s">
        <v>704</v>
      </c>
      <c r="H54" s="412">
        <v>54.09</v>
      </c>
      <c r="I54" s="410">
        <f t="shared" ref="I54" si="10">E54*D54</f>
        <v>1296.8429858418472</v>
      </c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</row>
    <row r="55" spans="1:45" s="1" customFormat="1" ht="25.5" x14ac:dyDescent="0.25">
      <c r="A55" s="305" t="s">
        <v>486</v>
      </c>
      <c r="B55" s="353" t="s">
        <v>289</v>
      </c>
      <c r="C55" s="348" t="s">
        <v>91</v>
      </c>
      <c r="D55" s="408">
        <v>10.6</v>
      </c>
      <c r="E55" s="409">
        <f t="shared" ref="E55:E56" si="11">H55*(1+$D$11)</f>
        <v>17.794428795609097</v>
      </c>
      <c r="F55" s="351" t="s">
        <v>219</v>
      </c>
      <c r="G55" s="348" t="s">
        <v>279</v>
      </c>
      <c r="H55" s="412">
        <v>14.25</v>
      </c>
      <c r="I55" s="410">
        <f t="shared" ref="I55:I56" si="12">E55*D55</f>
        <v>188.62094523345641</v>
      </c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</row>
    <row r="56" spans="1:45" s="1" customFormat="1" ht="25.5" x14ac:dyDescent="0.25">
      <c r="A56" s="305" t="s">
        <v>487</v>
      </c>
      <c r="B56" s="353" t="s">
        <v>670</v>
      </c>
      <c r="C56" s="348" t="s">
        <v>91</v>
      </c>
      <c r="D56" s="408">
        <v>249.5</v>
      </c>
      <c r="E56" s="409">
        <f t="shared" si="11"/>
        <v>17.794428795609097</v>
      </c>
      <c r="F56" s="351" t="s">
        <v>219</v>
      </c>
      <c r="G56" s="348" t="s">
        <v>279</v>
      </c>
      <c r="H56" s="412">
        <v>14.25</v>
      </c>
      <c r="I56" s="410">
        <f t="shared" si="12"/>
        <v>4439.7099845044695</v>
      </c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</row>
    <row r="57" spans="1:45" s="1" customFormat="1" ht="25.5" x14ac:dyDescent="0.25">
      <c r="A57" s="305" t="s">
        <v>488</v>
      </c>
      <c r="B57" s="353" t="s">
        <v>283</v>
      </c>
      <c r="C57" s="348" t="s">
        <v>91</v>
      </c>
      <c r="D57" s="408">
        <v>791</v>
      </c>
      <c r="E57" s="409">
        <f t="shared" ref="E57" si="13">H57*(1+$D$11)</f>
        <v>17.794428795609097</v>
      </c>
      <c r="F57" s="351" t="s">
        <v>219</v>
      </c>
      <c r="G57" s="348" t="s">
        <v>279</v>
      </c>
      <c r="H57" s="412">
        <v>14.25</v>
      </c>
      <c r="I57" s="410">
        <f t="shared" ref="I57" si="14">E57*D57</f>
        <v>14075.393177326796</v>
      </c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</row>
    <row r="58" spans="1:45" s="1" customFormat="1" ht="25.5" x14ac:dyDescent="0.25">
      <c r="A58" s="305" t="s">
        <v>489</v>
      </c>
      <c r="B58" s="353" t="s">
        <v>278</v>
      </c>
      <c r="C58" s="348" t="s">
        <v>91</v>
      </c>
      <c r="D58" s="408">
        <v>255</v>
      </c>
      <c r="E58" s="409">
        <f t="shared" ref="E58" si="15">H58*(1+$D$11)</f>
        <v>17.794428795609097</v>
      </c>
      <c r="F58" s="351" t="s">
        <v>219</v>
      </c>
      <c r="G58" s="348" t="s">
        <v>280</v>
      </c>
      <c r="H58" s="412">
        <v>14.25</v>
      </c>
      <c r="I58" s="410">
        <f t="shared" ref="I58" si="16">E58*D58</f>
        <v>4537.5793428803199</v>
      </c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</row>
    <row r="59" spans="1:45" s="1" customFormat="1" ht="25.5" x14ac:dyDescent="0.25">
      <c r="A59" s="305" t="s">
        <v>490</v>
      </c>
      <c r="B59" s="353" t="s">
        <v>284</v>
      </c>
      <c r="C59" s="348" t="s">
        <v>91</v>
      </c>
      <c r="D59" s="408">
        <v>244</v>
      </c>
      <c r="E59" s="409">
        <f t="shared" si="7"/>
        <v>17.794428795609097</v>
      </c>
      <c r="F59" s="351" t="s">
        <v>219</v>
      </c>
      <c r="G59" s="348" t="s">
        <v>279</v>
      </c>
      <c r="H59" s="412">
        <v>14.25</v>
      </c>
      <c r="I59" s="410">
        <f t="shared" si="8"/>
        <v>4341.84062612862</v>
      </c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</row>
    <row r="60" spans="1:45" s="1" customFormat="1" ht="25.5" x14ac:dyDescent="0.25">
      <c r="A60" s="305" t="s">
        <v>491</v>
      </c>
      <c r="B60" s="353" t="s">
        <v>705</v>
      </c>
      <c r="C60" s="348" t="s">
        <v>91</v>
      </c>
      <c r="D60" s="408">
        <v>105.16</v>
      </c>
      <c r="E60" s="409">
        <f t="shared" si="7"/>
        <v>67.543905512596211</v>
      </c>
      <c r="F60" s="351" t="s">
        <v>219</v>
      </c>
      <c r="G60" s="348" t="s">
        <v>704</v>
      </c>
      <c r="H60" s="412">
        <v>54.09</v>
      </c>
      <c r="I60" s="410">
        <f t="shared" si="8"/>
        <v>7102.9171037046171</v>
      </c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</row>
    <row r="61" spans="1:45" s="1" customFormat="1" x14ac:dyDescent="0.25">
      <c r="A61" s="305" t="s">
        <v>492</v>
      </c>
      <c r="B61" s="353" t="s">
        <v>281</v>
      </c>
      <c r="C61" s="348" t="s">
        <v>42</v>
      </c>
      <c r="D61" s="408">
        <v>3</v>
      </c>
      <c r="E61" s="409">
        <f t="shared" ref="E61" si="17">H61*(1+$D$11)</f>
        <v>758.59210870488209</v>
      </c>
      <c r="F61" s="351" t="s">
        <v>219</v>
      </c>
      <c r="G61" s="348" t="s">
        <v>282</v>
      </c>
      <c r="H61" s="412">
        <v>607.49</v>
      </c>
      <c r="I61" s="410">
        <f t="shared" ref="I61" si="18">E61*D61</f>
        <v>2275.7763261146465</v>
      </c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</row>
    <row r="62" spans="1:45" s="1" customFormat="1" ht="25.5" x14ac:dyDescent="0.25">
      <c r="A62" s="305" t="s">
        <v>493</v>
      </c>
      <c r="B62" s="353" t="s">
        <v>285</v>
      </c>
      <c r="C62" s="348" t="s">
        <v>42</v>
      </c>
      <c r="D62" s="408">
        <v>2</v>
      </c>
      <c r="E62" s="409">
        <f t="shared" si="7"/>
        <v>332.97434655081861</v>
      </c>
      <c r="F62" s="351" t="s">
        <v>219</v>
      </c>
      <c r="G62" s="348" t="s">
        <v>286</v>
      </c>
      <c r="H62" s="412">
        <v>266.64999999999998</v>
      </c>
      <c r="I62" s="410">
        <f t="shared" si="8"/>
        <v>665.94869310163722</v>
      </c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</row>
    <row r="63" spans="1:45" s="1" customFormat="1" x14ac:dyDescent="0.25">
      <c r="A63" s="305" t="s">
        <v>494</v>
      </c>
      <c r="B63" s="353" t="s">
        <v>378</v>
      </c>
      <c r="C63" s="348" t="s">
        <v>42</v>
      </c>
      <c r="D63" s="408">
        <v>2</v>
      </c>
      <c r="E63" s="409">
        <f t="shared" si="7"/>
        <v>73.411280209740212</v>
      </c>
      <c r="F63" s="351" t="s">
        <v>48</v>
      </c>
      <c r="G63" s="348">
        <v>23</v>
      </c>
      <c r="H63" s="412">
        <f>'COMPOSIÇÕES '!H310</f>
        <v>58.788666666666664</v>
      </c>
      <c r="I63" s="410">
        <f t="shared" si="8"/>
        <v>146.82256041948042</v>
      </c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</row>
    <row r="64" spans="1:45" s="1" customFormat="1" x14ac:dyDescent="0.25">
      <c r="A64" s="305" t="s">
        <v>495</v>
      </c>
      <c r="B64" s="353" t="s">
        <v>304</v>
      </c>
      <c r="C64" s="348" t="s">
        <v>91</v>
      </c>
      <c r="D64" s="349">
        <v>7.6</v>
      </c>
      <c r="E64" s="409">
        <f t="shared" si="7"/>
        <v>617.28561309006625</v>
      </c>
      <c r="F64" s="351" t="s">
        <v>36</v>
      </c>
      <c r="G64" s="348">
        <v>11795</v>
      </c>
      <c r="H64" s="412">
        <v>494.33</v>
      </c>
      <c r="I64" s="410">
        <f t="shared" si="8"/>
        <v>4691.3706594845034</v>
      </c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</row>
    <row r="65" spans="1:45" s="1" customFormat="1" x14ac:dyDescent="0.25">
      <c r="A65" s="305" t="s">
        <v>496</v>
      </c>
      <c r="B65" s="353" t="s">
        <v>306</v>
      </c>
      <c r="C65" s="348" t="s">
        <v>43</v>
      </c>
      <c r="D65" s="349">
        <v>8.6</v>
      </c>
      <c r="E65" s="409">
        <f t="shared" si="7"/>
        <v>86.1624973261072</v>
      </c>
      <c r="F65" s="351" t="s">
        <v>36</v>
      </c>
      <c r="G65" s="348">
        <v>20232</v>
      </c>
      <c r="H65" s="412">
        <v>69</v>
      </c>
      <c r="I65" s="410">
        <f t="shared" si="8"/>
        <v>740.9974770045219</v>
      </c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</row>
    <row r="66" spans="1:45" s="1" customFormat="1" x14ac:dyDescent="0.25">
      <c r="A66" s="305" t="s">
        <v>497</v>
      </c>
      <c r="B66" s="353" t="s">
        <v>307</v>
      </c>
      <c r="C66" s="348" t="s">
        <v>43</v>
      </c>
      <c r="D66" s="349">
        <v>46</v>
      </c>
      <c r="E66" s="409">
        <f t="shared" si="7"/>
        <v>86.1624973261072</v>
      </c>
      <c r="F66" s="351" t="s">
        <v>36</v>
      </c>
      <c r="G66" s="348">
        <v>20232</v>
      </c>
      <c r="H66" s="412">
        <v>69</v>
      </c>
      <c r="I66" s="410">
        <f t="shared" si="8"/>
        <v>3963.474877000931</v>
      </c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</row>
    <row r="67" spans="1:45" s="1" customFormat="1" x14ac:dyDescent="0.25">
      <c r="A67" s="305" t="s">
        <v>498</v>
      </c>
      <c r="B67" s="353" t="s">
        <v>311</v>
      </c>
      <c r="C67" s="348" t="s">
        <v>91</v>
      </c>
      <c r="D67" s="349">
        <v>6</v>
      </c>
      <c r="E67" s="409">
        <f t="shared" si="7"/>
        <v>684.16769072465036</v>
      </c>
      <c r="F67" s="351" t="s">
        <v>36</v>
      </c>
      <c r="G67" s="348">
        <v>25976</v>
      </c>
      <c r="H67" s="412">
        <v>547.89</v>
      </c>
      <c r="I67" s="410">
        <f t="shared" si="8"/>
        <v>4105.0061443479026</v>
      </c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</row>
    <row r="68" spans="1:45" s="1" customFormat="1" ht="25.5" x14ac:dyDescent="0.25">
      <c r="A68" s="305" t="s">
        <v>499</v>
      </c>
      <c r="B68" s="353" t="s">
        <v>305</v>
      </c>
      <c r="C68" s="348" t="s">
        <v>43</v>
      </c>
      <c r="D68" s="349">
        <v>189.3</v>
      </c>
      <c r="E68" s="409">
        <f t="shared" si="7"/>
        <v>60.863190140209646</v>
      </c>
      <c r="F68" s="351" t="s">
        <v>36</v>
      </c>
      <c r="G68" s="348">
        <v>20231</v>
      </c>
      <c r="H68" s="412">
        <v>48.74</v>
      </c>
      <c r="I68" s="410">
        <f t="shared" si="8"/>
        <v>11521.401893541686</v>
      </c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</row>
    <row r="69" spans="1:45" s="1" customFormat="1" ht="25.5" x14ac:dyDescent="0.25">
      <c r="A69" s="305" t="s">
        <v>500</v>
      </c>
      <c r="B69" s="353" t="s">
        <v>287</v>
      </c>
      <c r="C69" s="348" t="s">
        <v>91</v>
      </c>
      <c r="D69" s="411">
        <v>15.2</v>
      </c>
      <c r="E69" s="409">
        <f t="shared" si="7"/>
        <v>296.02437124821699</v>
      </c>
      <c r="F69" s="351" t="s">
        <v>219</v>
      </c>
      <c r="G69" s="348" t="s">
        <v>288</v>
      </c>
      <c r="H69" s="412">
        <v>237.06</v>
      </c>
      <c r="I69" s="410">
        <f t="shared" si="8"/>
        <v>4499.5704429728985</v>
      </c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</row>
    <row r="70" spans="1:45" s="1" customFormat="1" x14ac:dyDescent="0.25">
      <c r="A70" s="305" t="s">
        <v>501</v>
      </c>
      <c r="B70" s="353" t="s">
        <v>290</v>
      </c>
      <c r="C70" s="348" t="s">
        <v>42</v>
      </c>
      <c r="D70" s="408">
        <v>3</v>
      </c>
      <c r="E70" s="409">
        <f t="shared" si="7"/>
        <v>293.5893441498705</v>
      </c>
      <c r="F70" s="351" t="s">
        <v>219</v>
      </c>
      <c r="G70" s="348" t="s">
        <v>291</v>
      </c>
      <c r="H70" s="412">
        <v>235.11</v>
      </c>
      <c r="I70" s="410">
        <f t="shared" si="8"/>
        <v>880.7680324496115</v>
      </c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</row>
    <row r="71" spans="1:45" s="1" customFormat="1" x14ac:dyDescent="0.25">
      <c r="A71" s="305" t="s">
        <v>502</v>
      </c>
      <c r="B71" s="353" t="s">
        <v>292</v>
      </c>
      <c r="C71" s="348" t="s">
        <v>42</v>
      </c>
      <c r="D71" s="408">
        <v>6</v>
      </c>
      <c r="E71" s="409">
        <f t="shared" si="7"/>
        <v>293.5893441498705</v>
      </c>
      <c r="F71" s="351" t="s">
        <v>219</v>
      </c>
      <c r="G71" s="348" t="s">
        <v>291</v>
      </c>
      <c r="H71" s="412">
        <v>235.11</v>
      </c>
      <c r="I71" s="410">
        <f t="shared" si="8"/>
        <v>1761.536064899223</v>
      </c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</row>
    <row r="72" spans="1:45" s="1" customFormat="1" ht="25.5" x14ac:dyDescent="0.25">
      <c r="A72" s="305" t="s">
        <v>669</v>
      </c>
      <c r="B72" s="353" t="s">
        <v>361</v>
      </c>
      <c r="C72" s="348" t="s">
        <v>42</v>
      </c>
      <c r="D72" s="408">
        <v>1</v>
      </c>
      <c r="E72" s="409">
        <f t="shared" si="7"/>
        <v>22739.406903020466</v>
      </c>
      <c r="F72" s="351" t="s">
        <v>118</v>
      </c>
      <c r="G72" s="348">
        <v>2</v>
      </c>
      <c r="H72" s="412">
        <f>'EQUALIZAÇÕES DE PROPOSTAS'!E12</f>
        <v>18210</v>
      </c>
      <c r="I72" s="410">
        <f t="shared" si="8"/>
        <v>22739.406903020466</v>
      </c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</row>
    <row r="73" spans="1:45" s="1" customFormat="1" ht="25.5" x14ac:dyDescent="0.25">
      <c r="A73" s="305" t="s">
        <v>674</v>
      </c>
      <c r="B73" s="353" t="s">
        <v>362</v>
      </c>
      <c r="C73" s="348" t="s">
        <v>42</v>
      </c>
      <c r="D73" s="408">
        <v>1</v>
      </c>
      <c r="E73" s="409">
        <f t="shared" si="7"/>
        <v>3401.5455466132757</v>
      </c>
      <c r="F73" s="351" t="s">
        <v>118</v>
      </c>
      <c r="G73" s="348">
        <v>3</v>
      </c>
      <c r="H73" s="412">
        <f>'EQUALIZAÇÕES DE PROPOSTAS'!E18</f>
        <v>2724</v>
      </c>
      <c r="I73" s="410">
        <f t="shared" si="8"/>
        <v>3401.5455466132757</v>
      </c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</row>
    <row r="74" spans="1:45" s="1" customFormat="1" ht="25.5" x14ac:dyDescent="0.25">
      <c r="A74" s="305" t="s">
        <v>701</v>
      </c>
      <c r="B74" s="353" t="s">
        <v>675</v>
      </c>
      <c r="C74" s="348" t="s">
        <v>43</v>
      </c>
      <c r="D74" s="411">
        <v>78</v>
      </c>
      <c r="E74" s="409">
        <f t="shared" ref="E74" si="19">H74*(1+$D$11)</f>
        <v>18.512496225982215</v>
      </c>
      <c r="F74" s="440" t="s">
        <v>48</v>
      </c>
      <c r="G74" s="380" t="str">
        <f>'COMPOSIÇÕES '!A431</f>
        <v>32</v>
      </c>
      <c r="H74" s="354">
        <f>'COMPOSIÇÕES '!H440</f>
        <v>14.825037333333334</v>
      </c>
      <c r="I74" s="410">
        <f t="shared" ref="I74" si="20">E74*D74</f>
        <v>1443.9747056266128</v>
      </c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</row>
    <row r="75" spans="1:45" s="1" customFormat="1" x14ac:dyDescent="0.25">
      <c r="A75" s="314" t="s">
        <v>58</v>
      </c>
      <c r="B75" s="260" t="s">
        <v>503</v>
      </c>
      <c r="C75" s="261"/>
      <c r="D75" s="262"/>
      <c r="E75" s="263"/>
      <c r="F75" s="264"/>
      <c r="G75" s="265"/>
      <c r="H75" s="266"/>
      <c r="I75" s="321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</row>
    <row r="76" spans="1:45" s="1" customFormat="1" ht="25.5" x14ac:dyDescent="0.25">
      <c r="A76" s="305" t="s">
        <v>504</v>
      </c>
      <c r="B76" s="353" t="s">
        <v>297</v>
      </c>
      <c r="C76" s="348" t="s">
        <v>91</v>
      </c>
      <c r="D76" s="408">
        <v>234.57</v>
      </c>
      <c r="E76" s="409">
        <f t="shared" ref="E76:E79" si="21">H76*(1+$D$11)</f>
        <v>134.26364800729053</v>
      </c>
      <c r="F76" s="351" t="s">
        <v>36</v>
      </c>
      <c r="G76" s="348">
        <v>72186</v>
      </c>
      <c r="H76" s="412">
        <v>107.52</v>
      </c>
      <c r="I76" s="410">
        <f t="shared" ref="I76:I79" si="22">E76*D76</f>
        <v>31494.223913070138</v>
      </c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</row>
    <row r="77" spans="1:45" s="1" customFormat="1" x14ac:dyDescent="0.25">
      <c r="A77" s="305" t="s">
        <v>505</v>
      </c>
      <c r="B77" s="353" t="s">
        <v>709</v>
      </c>
      <c r="C77" s="348" t="s">
        <v>91</v>
      </c>
      <c r="D77" s="408">
        <v>60</v>
      </c>
      <c r="E77" s="409">
        <f t="shared" si="21"/>
        <v>257.88810069257482</v>
      </c>
      <c r="F77" s="351" t="s">
        <v>219</v>
      </c>
      <c r="G77" s="348" t="s">
        <v>708</v>
      </c>
      <c r="H77" s="412">
        <v>206.52</v>
      </c>
      <c r="I77" s="410">
        <f t="shared" si="22"/>
        <v>15473.286041554489</v>
      </c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</row>
    <row r="78" spans="1:45" s="1" customFormat="1" ht="38.25" x14ac:dyDescent="0.25">
      <c r="A78" s="305" t="s">
        <v>506</v>
      </c>
      <c r="B78" s="353" t="s">
        <v>700</v>
      </c>
      <c r="C78" s="348" t="s">
        <v>91</v>
      </c>
      <c r="D78" s="408">
        <v>42.43</v>
      </c>
      <c r="E78" s="409">
        <f t="shared" si="21"/>
        <v>35.326623903703954</v>
      </c>
      <c r="F78" s="351" t="s">
        <v>36</v>
      </c>
      <c r="G78" s="348">
        <v>87248</v>
      </c>
      <c r="H78" s="412">
        <v>28.29</v>
      </c>
      <c r="I78" s="410">
        <f t="shared" si="22"/>
        <v>1498.9086522341588</v>
      </c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</row>
    <row r="79" spans="1:45" s="1" customFormat="1" ht="51" x14ac:dyDescent="0.25">
      <c r="A79" s="305" t="s">
        <v>507</v>
      </c>
      <c r="B79" s="353" t="s">
        <v>418</v>
      </c>
      <c r="C79" s="348" t="s">
        <v>91</v>
      </c>
      <c r="D79" s="408">
        <v>61.8</v>
      </c>
      <c r="E79" s="409">
        <f t="shared" si="21"/>
        <v>46.989779338861076</v>
      </c>
      <c r="F79" s="351" t="s">
        <v>36</v>
      </c>
      <c r="G79" s="348">
        <v>87447</v>
      </c>
      <c r="H79" s="412">
        <v>37.630000000000003</v>
      </c>
      <c r="I79" s="410">
        <f t="shared" si="22"/>
        <v>2903.9683631416142</v>
      </c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</row>
    <row r="80" spans="1:45" s="1" customFormat="1" ht="63.75" x14ac:dyDescent="0.25">
      <c r="A80" s="305" t="s">
        <v>508</v>
      </c>
      <c r="B80" s="353" t="s">
        <v>401</v>
      </c>
      <c r="C80" s="348" t="s">
        <v>91</v>
      </c>
      <c r="D80" s="408">
        <v>39</v>
      </c>
      <c r="E80" s="409">
        <f t="shared" ref="E80:E90" si="23">H80*(1+$D$11)</f>
        <v>63.835171932037682</v>
      </c>
      <c r="F80" s="351" t="s">
        <v>36</v>
      </c>
      <c r="G80" s="348">
        <v>87519</v>
      </c>
      <c r="H80" s="412">
        <v>51.12</v>
      </c>
      <c r="I80" s="410">
        <f t="shared" ref="I80:I90" si="24">E80*D80</f>
        <v>2489.5717053494695</v>
      </c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</row>
    <row r="81" spans="1:45" s="1" customFormat="1" ht="25.5" x14ac:dyDescent="0.25">
      <c r="A81" s="305" t="s">
        <v>509</v>
      </c>
      <c r="B81" s="353" t="s">
        <v>402</v>
      </c>
      <c r="C81" s="348" t="s">
        <v>43</v>
      </c>
      <c r="D81" s="408">
        <v>37</v>
      </c>
      <c r="E81" s="409">
        <f t="shared" si="23"/>
        <v>400.63063792949237</v>
      </c>
      <c r="F81" s="351" t="s">
        <v>219</v>
      </c>
      <c r="G81" s="348" t="s">
        <v>403</v>
      </c>
      <c r="H81" s="412">
        <v>320.83</v>
      </c>
      <c r="I81" s="410">
        <f t="shared" si="24"/>
        <v>14823.333603391218</v>
      </c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</row>
    <row r="82" spans="1:45" s="1" customFormat="1" ht="25.5" x14ac:dyDescent="0.25">
      <c r="A82" s="305" t="s">
        <v>510</v>
      </c>
      <c r="B82" s="353" t="s">
        <v>296</v>
      </c>
      <c r="C82" s="348" t="s">
        <v>42</v>
      </c>
      <c r="D82" s="408">
        <v>7</v>
      </c>
      <c r="E82" s="409">
        <f t="shared" si="23"/>
        <v>422.4629660200826</v>
      </c>
      <c r="F82" s="351" t="s">
        <v>48</v>
      </c>
      <c r="G82" s="380" t="s">
        <v>97</v>
      </c>
      <c r="H82" s="412">
        <f>'COMPOSIÇÕES '!H15</f>
        <v>338.31359999999995</v>
      </c>
      <c r="I82" s="410">
        <f t="shared" si="24"/>
        <v>2957.2407621405782</v>
      </c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</row>
    <row r="83" spans="1:45" s="1" customFormat="1" ht="38.25" x14ac:dyDescent="0.25">
      <c r="A83" s="305" t="s">
        <v>511</v>
      </c>
      <c r="B83" s="353" t="s">
        <v>544</v>
      </c>
      <c r="C83" s="348" t="s">
        <v>91</v>
      </c>
      <c r="D83" s="408">
        <v>2</v>
      </c>
      <c r="E83" s="409">
        <f t="shared" si="23"/>
        <v>505.59903684590648</v>
      </c>
      <c r="F83" s="351" t="s">
        <v>219</v>
      </c>
      <c r="G83" s="351" t="s">
        <v>276</v>
      </c>
      <c r="H83" s="412">
        <v>404.89</v>
      </c>
      <c r="I83" s="410">
        <f t="shared" si="24"/>
        <v>1011.198073691813</v>
      </c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</row>
    <row r="84" spans="1:45" s="1" customFormat="1" ht="38.25" x14ac:dyDescent="0.25">
      <c r="A84" s="305" t="s">
        <v>512</v>
      </c>
      <c r="B84" s="353" t="s">
        <v>545</v>
      </c>
      <c r="C84" s="348" t="s">
        <v>91</v>
      </c>
      <c r="D84" s="408">
        <v>1</v>
      </c>
      <c r="E84" s="409">
        <f t="shared" si="23"/>
        <v>505.59903684590648</v>
      </c>
      <c r="F84" s="351" t="s">
        <v>219</v>
      </c>
      <c r="G84" s="351" t="s">
        <v>276</v>
      </c>
      <c r="H84" s="412">
        <v>404.89</v>
      </c>
      <c r="I84" s="410">
        <f t="shared" si="24"/>
        <v>505.59903684590648</v>
      </c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</row>
    <row r="85" spans="1:45" s="1" customFormat="1" x14ac:dyDescent="0.25">
      <c r="A85" s="305" t="s">
        <v>513</v>
      </c>
      <c r="B85" s="353" t="s">
        <v>405</v>
      </c>
      <c r="C85" s="348" t="s">
        <v>91</v>
      </c>
      <c r="D85" s="408">
        <v>0.36</v>
      </c>
      <c r="E85" s="409">
        <f t="shared" si="23"/>
        <v>76.185129882113046</v>
      </c>
      <c r="F85" s="351" t="s">
        <v>219</v>
      </c>
      <c r="G85" s="348" t="s">
        <v>404</v>
      </c>
      <c r="H85" s="412">
        <v>61.01</v>
      </c>
      <c r="I85" s="410">
        <f t="shared" si="24"/>
        <v>27.426646757560697</v>
      </c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</row>
    <row r="86" spans="1:45" s="1" customFormat="1" ht="38.25" x14ac:dyDescent="0.25">
      <c r="A86" s="305" t="s">
        <v>514</v>
      </c>
      <c r="B86" s="353" t="s">
        <v>294</v>
      </c>
      <c r="C86" s="348" t="s">
        <v>91</v>
      </c>
      <c r="D86" s="408">
        <v>1</v>
      </c>
      <c r="E86" s="409">
        <f t="shared" si="23"/>
        <v>869.21726288053196</v>
      </c>
      <c r="F86" s="351" t="s">
        <v>36</v>
      </c>
      <c r="G86" s="348">
        <v>91338</v>
      </c>
      <c r="H86" s="412">
        <v>696.08</v>
      </c>
      <c r="I86" s="410">
        <f t="shared" si="24"/>
        <v>869.21726288053196</v>
      </c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</row>
    <row r="87" spans="1:45" s="1" customFormat="1" x14ac:dyDescent="0.25">
      <c r="A87" s="305" t="s">
        <v>515</v>
      </c>
      <c r="B87" s="353" t="s">
        <v>406</v>
      </c>
      <c r="C87" s="348" t="s">
        <v>42</v>
      </c>
      <c r="D87" s="408">
        <v>1</v>
      </c>
      <c r="E87" s="409">
        <f t="shared" si="23"/>
        <v>653.54878587774965</v>
      </c>
      <c r="F87" s="351" t="s">
        <v>219</v>
      </c>
      <c r="G87" s="348" t="s">
        <v>407</v>
      </c>
      <c r="H87" s="412">
        <v>523.37</v>
      </c>
      <c r="I87" s="410">
        <f t="shared" si="24"/>
        <v>653.54878587774965</v>
      </c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</row>
    <row r="88" spans="1:45" s="1" customFormat="1" ht="25.5" x14ac:dyDescent="0.25">
      <c r="A88" s="305" t="s">
        <v>516</v>
      </c>
      <c r="B88" s="353" t="s">
        <v>285</v>
      </c>
      <c r="C88" s="348" t="s">
        <v>42</v>
      </c>
      <c r="D88" s="408">
        <v>1</v>
      </c>
      <c r="E88" s="409">
        <f t="shared" si="23"/>
        <v>332.97434655081861</v>
      </c>
      <c r="F88" s="351" t="s">
        <v>219</v>
      </c>
      <c r="G88" s="348" t="s">
        <v>286</v>
      </c>
      <c r="H88" s="412">
        <v>266.64999999999998</v>
      </c>
      <c r="I88" s="410">
        <f t="shared" si="24"/>
        <v>332.97434655081861</v>
      </c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</row>
    <row r="89" spans="1:45" s="1" customFormat="1" ht="25.5" x14ac:dyDescent="0.25">
      <c r="A89" s="305" t="s">
        <v>517</v>
      </c>
      <c r="B89" s="353" t="s">
        <v>284</v>
      </c>
      <c r="C89" s="348" t="s">
        <v>91</v>
      </c>
      <c r="D89" s="408">
        <v>260</v>
      </c>
      <c r="E89" s="409">
        <f t="shared" si="23"/>
        <v>17.794428795609097</v>
      </c>
      <c r="F89" s="351" t="s">
        <v>219</v>
      </c>
      <c r="G89" s="348" t="s">
        <v>279</v>
      </c>
      <c r="H89" s="412">
        <v>14.25</v>
      </c>
      <c r="I89" s="410">
        <f t="shared" si="24"/>
        <v>4626.551486858365</v>
      </c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</row>
    <row r="90" spans="1:45" s="1" customFormat="1" ht="25.5" x14ac:dyDescent="0.25">
      <c r="A90" s="305" t="s">
        <v>518</v>
      </c>
      <c r="B90" s="353" t="s">
        <v>278</v>
      </c>
      <c r="C90" s="348" t="s">
        <v>91</v>
      </c>
      <c r="D90" s="408">
        <v>337</v>
      </c>
      <c r="E90" s="409">
        <f t="shared" si="23"/>
        <v>17.794428795609097</v>
      </c>
      <c r="F90" s="351" t="s">
        <v>219</v>
      </c>
      <c r="G90" s="348" t="s">
        <v>280</v>
      </c>
      <c r="H90" s="412">
        <v>14.25</v>
      </c>
      <c r="I90" s="410">
        <f t="shared" si="24"/>
        <v>5996.7225041202655</v>
      </c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</row>
    <row r="91" spans="1:45" s="1" customFormat="1" ht="25.5" x14ac:dyDescent="0.25">
      <c r="A91" s="305" t="s">
        <v>519</v>
      </c>
      <c r="B91" s="353" t="s">
        <v>283</v>
      </c>
      <c r="C91" s="348" t="s">
        <v>91</v>
      </c>
      <c r="D91" s="408">
        <v>1140</v>
      </c>
      <c r="E91" s="409">
        <f t="shared" ref="E91:E92" si="25">H91*(1+$D$11)</f>
        <v>17.794428795609097</v>
      </c>
      <c r="F91" s="351" t="s">
        <v>219</v>
      </c>
      <c r="G91" s="348" t="s">
        <v>279</v>
      </c>
      <c r="H91" s="412">
        <v>14.25</v>
      </c>
      <c r="I91" s="410">
        <f t="shared" ref="I91:I92" si="26">E91*D91</f>
        <v>20285.648826994369</v>
      </c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</row>
    <row r="92" spans="1:45" s="1" customFormat="1" ht="38.25" x14ac:dyDescent="0.25">
      <c r="A92" s="305" t="s">
        <v>520</v>
      </c>
      <c r="B92" s="353" t="s">
        <v>706</v>
      </c>
      <c r="C92" s="348" t="s">
        <v>91</v>
      </c>
      <c r="D92" s="408">
        <v>119</v>
      </c>
      <c r="E92" s="409">
        <f t="shared" si="25"/>
        <v>67.543905512596211</v>
      </c>
      <c r="F92" s="351" t="s">
        <v>219</v>
      </c>
      <c r="G92" s="348" t="s">
        <v>704</v>
      </c>
      <c r="H92" s="412">
        <v>54.09</v>
      </c>
      <c r="I92" s="410">
        <f t="shared" si="26"/>
        <v>8037.7247559989491</v>
      </c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</row>
    <row r="93" spans="1:45" s="1" customFormat="1" ht="38.25" x14ac:dyDescent="0.25">
      <c r="A93" s="305" t="s">
        <v>521</v>
      </c>
      <c r="B93" s="353" t="s">
        <v>707</v>
      </c>
      <c r="C93" s="348" t="s">
        <v>91</v>
      </c>
      <c r="D93" s="408">
        <v>16</v>
      </c>
      <c r="E93" s="409">
        <f t="shared" ref="E93" si="27">H93*(1+$D$11)</f>
        <v>67.543905512596211</v>
      </c>
      <c r="F93" s="351" t="s">
        <v>219</v>
      </c>
      <c r="G93" s="348" t="s">
        <v>704</v>
      </c>
      <c r="H93" s="412">
        <v>54.09</v>
      </c>
      <c r="I93" s="410">
        <f t="shared" ref="I93" si="28">E93*D93</f>
        <v>1080.7024882015394</v>
      </c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</row>
    <row r="94" spans="1:45" s="1" customFormat="1" x14ac:dyDescent="0.25">
      <c r="A94" s="305" t="s">
        <v>522</v>
      </c>
      <c r="B94" s="353" t="s">
        <v>306</v>
      </c>
      <c r="C94" s="348" t="s">
        <v>43</v>
      </c>
      <c r="D94" s="349">
        <v>17</v>
      </c>
      <c r="E94" s="409">
        <f t="shared" ref="E94:E97" si="29">H94*(1+$D$11)</f>
        <v>86.1624973261072</v>
      </c>
      <c r="F94" s="351" t="s">
        <v>36</v>
      </c>
      <c r="G94" s="348">
        <v>20232</v>
      </c>
      <c r="H94" s="412">
        <v>69</v>
      </c>
      <c r="I94" s="410">
        <f t="shared" ref="I94:I97" si="30">E94*D94</f>
        <v>1464.7624545438225</v>
      </c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</row>
    <row r="95" spans="1:45" s="1" customFormat="1" x14ac:dyDescent="0.25">
      <c r="A95" s="305" t="s">
        <v>523</v>
      </c>
      <c r="B95" s="353" t="s">
        <v>304</v>
      </c>
      <c r="C95" s="348" t="s">
        <v>91</v>
      </c>
      <c r="D95" s="349">
        <v>2</v>
      </c>
      <c r="E95" s="409">
        <f t="shared" si="29"/>
        <v>617.28561309006625</v>
      </c>
      <c r="F95" s="351" t="s">
        <v>36</v>
      </c>
      <c r="G95" s="348">
        <v>11795</v>
      </c>
      <c r="H95" s="412">
        <v>494.33</v>
      </c>
      <c r="I95" s="410">
        <f t="shared" si="30"/>
        <v>1234.5712261801325</v>
      </c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</row>
    <row r="96" spans="1:45" s="1" customFormat="1" x14ac:dyDescent="0.25">
      <c r="A96" s="305" t="s">
        <v>690</v>
      </c>
      <c r="B96" s="353" t="s">
        <v>408</v>
      </c>
      <c r="C96" s="348" t="s">
        <v>91</v>
      </c>
      <c r="D96" s="408">
        <v>92</v>
      </c>
      <c r="E96" s="409">
        <f t="shared" si="29"/>
        <v>37.736676365144341</v>
      </c>
      <c r="F96" s="351" t="s">
        <v>219</v>
      </c>
      <c r="G96" s="348" t="s">
        <v>409</v>
      </c>
      <c r="H96" s="412">
        <v>30.22</v>
      </c>
      <c r="I96" s="410">
        <f t="shared" si="30"/>
        <v>3471.7742255932794</v>
      </c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</row>
    <row r="97" spans="1:45" s="1" customFormat="1" x14ac:dyDescent="0.25">
      <c r="A97" s="305" t="s">
        <v>699</v>
      </c>
      <c r="B97" s="353" t="s">
        <v>686</v>
      </c>
      <c r="C97" s="348" t="s">
        <v>91</v>
      </c>
      <c r="D97" s="408">
        <v>1140</v>
      </c>
      <c r="E97" s="409">
        <f t="shared" si="29"/>
        <v>37.536879269895401</v>
      </c>
      <c r="F97" s="351" t="s">
        <v>48</v>
      </c>
      <c r="G97" s="348">
        <v>33</v>
      </c>
      <c r="H97" s="412">
        <f>'COMPOSIÇÕES '!H448</f>
        <v>30.060000000000002</v>
      </c>
      <c r="I97" s="410">
        <f t="shared" si="30"/>
        <v>42792.042367680755</v>
      </c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</row>
    <row r="98" spans="1:45" s="1" customFormat="1" ht="15" customHeight="1" x14ac:dyDescent="0.25">
      <c r="A98" s="461" t="s">
        <v>84</v>
      </c>
      <c r="B98" s="462"/>
      <c r="C98" s="462"/>
      <c r="D98" s="462"/>
      <c r="E98" s="462"/>
      <c r="F98" s="463"/>
      <c r="G98" s="177">
        <f>SUM(I40:I97)</f>
        <v>410327.22069617198</v>
      </c>
      <c r="H98" s="178"/>
      <c r="I98" s="320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</row>
    <row r="99" spans="1:45" s="1" customFormat="1" x14ac:dyDescent="0.25">
      <c r="A99" s="164">
        <v>4</v>
      </c>
      <c r="B99" s="165" t="s">
        <v>93</v>
      </c>
      <c r="C99" s="166"/>
      <c r="D99" s="191"/>
      <c r="E99" s="185"/>
      <c r="F99" s="168"/>
      <c r="G99" s="169"/>
      <c r="H99" s="163"/>
      <c r="I99" s="317"/>
    </row>
    <row r="100" spans="1:45" s="1" customFormat="1" ht="25.5" x14ac:dyDescent="0.25">
      <c r="A100" s="305" t="s">
        <v>62</v>
      </c>
      <c r="B100" s="353" t="s">
        <v>430</v>
      </c>
      <c r="C100" s="348" t="s">
        <v>42</v>
      </c>
      <c r="D100" s="348">
        <f>11+1</f>
        <v>12</v>
      </c>
      <c r="E100" s="409">
        <f t="shared" ref="E100:E106" si="31">H100*(1+$D$11)</f>
        <v>83.290414081903634</v>
      </c>
      <c r="F100" s="351" t="s">
        <v>36</v>
      </c>
      <c r="G100" s="348" t="s">
        <v>431</v>
      </c>
      <c r="H100" s="412">
        <v>66.7</v>
      </c>
      <c r="I100" s="410">
        <f t="shared" ref="I100:I116" si="32">E100*D100</f>
        <v>999.48496898284361</v>
      </c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</row>
    <row r="101" spans="1:45" s="1" customFormat="1" x14ac:dyDescent="0.25">
      <c r="A101" s="305" t="s">
        <v>63</v>
      </c>
      <c r="B101" s="353" t="s">
        <v>432</v>
      </c>
      <c r="C101" s="348" t="s">
        <v>42</v>
      </c>
      <c r="D101" s="348">
        <v>1</v>
      </c>
      <c r="E101" s="409">
        <f t="shared" si="31"/>
        <v>256.08992683533432</v>
      </c>
      <c r="F101" s="351" t="s">
        <v>219</v>
      </c>
      <c r="G101" s="348" t="s">
        <v>433</v>
      </c>
      <c r="H101" s="412">
        <v>205.08</v>
      </c>
      <c r="I101" s="410">
        <f t="shared" si="32"/>
        <v>256.08992683533432</v>
      </c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</row>
    <row r="102" spans="1:45" s="257" customFormat="1" ht="25.5" x14ac:dyDescent="0.25">
      <c r="A102" s="305" t="s">
        <v>64</v>
      </c>
      <c r="B102" s="353" t="s">
        <v>434</v>
      </c>
      <c r="C102" s="348" t="s">
        <v>42</v>
      </c>
      <c r="D102" s="348">
        <v>1</v>
      </c>
      <c r="E102" s="409">
        <f t="shared" si="31"/>
        <v>183.00165192957988</v>
      </c>
      <c r="F102" s="351" t="s">
        <v>219</v>
      </c>
      <c r="G102" s="348" t="s">
        <v>435</v>
      </c>
      <c r="H102" s="412">
        <v>146.55000000000001</v>
      </c>
      <c r="I102" s="410">
        <f t="shared" si="32"/>
        <v>183.00165192957988</v>
      </c>
      <c r="J102" s="256"/>
      <c r="K102" s="256"/>
      <c r="L102" s="256"/>
      <c r="M102" s="256"/>
      <c r="N102" s="256"/>
      <c r="O102" s="256"/>
      <c r="P102" s="256"/>
      <c r="Q102" s="256"/>
      <c r="R102" s="256"/>
      <c r="S102" s="256"/>
      <c r="T102" s="256"/>
      <c r="U102" s="256"/>
      <c r="V102" s="256"/>
      <c r="W102" s="256"/>
      <c r="X102" s="256"/>
      <c r="Y102" s="256"/>
      <c r="Z102" s="256"/>
      <c r="AA102" s="256"/>
      <c r="AB102" s="256"/>
      <c r="AC102" s="256"/>
      <c r="AD102" s="256"/>
      <c r="AE102" s="256"/>
      <c r="AF102" s="256"/>
      <c r="AG102" s="256"/>
      <c r="AH102" s="256"/>
      <c r="AI102" s="256"/>
      <c r="AJ102" s="256"/>
      <c r="AK102" s="256"/>
      <c r="AL102" s="256"/>
      <c r="AM102" s="256"/>
      <c r="AN102" s="256"/>
      <c r="AO102" s="256"/>
      <c r="AP102" s="256"/>
      <c r="AQ102" s="256"/>
      <c r="AR102" s="256"/>
      <c r="AS102" s="256"/>
    </row>
    <row r="103" spans="1:45" s="1" customFormat="1" ht="38.25" x14ac:dyDescent="0.25">
      <c r="A103" s="305" t="s">
        <v>65</v>
      </c>
      <c r="B103" s="353" t="s">
        <v>436</v>
      </c>
      <c r="C103" s="348" t="s">
        <v>42</v>
      </c>
      <c r="D103" s="348">
        <v>18</v>
      </c>
      <c r="E103" s="409">
        <f t="shared" si="31"/>
        <v>132.75268247447039</v>
      </c>
      <c r="F103" s="351" t="s">
        <v>36</v>
      </c>
      <c r="G103" s="348">
        <v>93128</v>
      </c>
      <c r="H103" s="412">
        <v>106.31</v>
      </c>
      <c r="I103" s="410">
        <f t="shared" si="32"/>
        <v>2389.5482845404672</v>
      </c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</row>
    <row r="104" spans="1:45" s="1" customFormat="1" ht="25.5" x14ac:dyDescent="0.25">
      <c r="A104" s="305" t="s">
        <v>66</v>
      </c>
      <c r="B104" s="353" t="s">
        <v>437</v>
      </c>
      <c r="C104" s="348" t="s">
        <v>42</v>
      </c>
      <c r="D104" s="348">
        <v>18</v>
      </c>
      <c r="E104" s="350">
        <f t="shared" si="31"/>
        <v>30.106924790325284</v>
      </c>
      <c r="F104" s="351" t="s">
        <v>36</v>
      </c>
      <c r="G104" s="348">
        <v>97589</v>
      </c>
      <c r="H104" s="412">
        <v>24.11</v>
      </c>
      <c r="I104" s="352">
        <f t="shared" si="32"/>
        <v>541.9246462258551</v>
      </c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</row>
    <row r="105" spans="1:45" s="1" customFormat="1" ht="25.5" x14ac:dyDescent="0.25">
      <c r="A105" s="305" t="s">
        <v>67</v>
      </c>
      <c r="B105" s="353" t="s">
        <v>438</v>
      </c>
      <c r="C105" s="348" t="s">
        <v>43</v>
      </c>
      <c r="D105" s="348">
        <v>625.45000000000005</v>
      </c>
      <c r="E105" s="409">
        <f t="shared" si="31"/>
        <v>2.5848749197832159</v>
      </c>
      <c r="F105" s="351" t="s">
        <v>36</v>
      </c>
      <c r="G105" s="348">
        <v>91926</v>
      </c>
      <c r="H105" s="422">
        <v>2.0699999999999998</v>
      </c>
      <c r="I105" s="410">
        <f t="shared" si="32"/>
        <v>1616.7100185784125</v>
      </c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</row>
    <row r="106" spans="1:45" s="1" customFormat="1" ht="25.5" x14ac:dyDescent="0.25">
      <c r="A106" s="305" t="s">
        <v>87</v>
      </c>
      <c r="B106" s="353" t="s">
        <v>532</v>
      </c>
      <c r="C106" s="348" t="s">
        <v>43</v>
      </c>
      <c r="D106" s="348">
        <v>236.15</v>
      </c>
      <c r="E106" s="409">
        <f t="shared" si="31"/>
        <v>4.0958404526033565</v>
      </c>
      <c r="F106" s="351" t="s">
        <v>36</v>
      </c>
      <c r="G106" s="348">
        <v>91928</v>
      </c>
      <c r="H106" s="422">
        <v>3.28</v>
      </c>
      <c r="I106" s="410">
        <f t="shared" ref="I106:I108" si="33">E106*D106</f>
        <v>967.2327228822827</v>
      </c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</row>
    <row r="107" spans="1:45" s="1" customFormat="1" ht="25.5" x14ac:dyDescent="0.25">
      <c r="A107" s="305" t="s">
        <v>88</v>
      </c>
      <c r="B107" s="353" t="s">
        <v>439</v>
      </c>
      <c r="C107" s="348" t="s">
        <v>43</v>
      </c>
      <c r="D107" s="348">
        <v>207</v>
      </c>
      <c r="E107" s="409">
        <f t="shared" ref="E107:E116" si="34">H107*(1+$D$11)</f>
        <v>5.5693440300643209</v>
      </c>
      <c r="F107" s="351" t="s">
        <v>36</v>
      </c>
      <c r="G107" s="348">
        <v>91930</v>
      </c>
      <c r="H107" s="422">
        <v>4.46</v>
      </c>
      <c r="I107" s="410">
        <f t="shared" si="33"/>
        <v>1152.8542142233143</v>
      </c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</row>
    <row r="108" spans="1:45" s="1" customFormat="1" ht="25.5" x14ac:dyDescent="0.25">
      <c r="A108" s="305" t="s">
        <v>89</v>
      </c>
      <c r="B108" s="353" t="s">
        <v>530</v>
      </c>
      <c r="C108" s="348" t="s">
        <v>43</v>
      </c>
      <c r="D108" s="348">
        <v>67.599999999999994</v>
      </c>
      <c r="E108" s="409">
        <f t="shared" si="34"/>
        <v>29.357685683141746</v>
      </c>
      <c r="F108" s="351" t="s">
        <v>36</v>
      </c>
      <c r="G108" s="348">
        <v>92987</v>
      </c>
      <c r="H108" s="422">
        <v>23.51</v>
      </c>
      <c r="I108" s="410">
        <f t="shared" si="33"/>
        <v>1984.5795521803818</v>
      </c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</row>
    <row r="109" spans="1:45" s="1" customFormat="1" ht="38.25" x14ac:dyDescent="0.25">
      <c r="A109" s="305" t="s">
        <v>229</v>
      </c>
      <c r="B109" s="353" t="s">
        <v>525</v>
      </c>
      <c r="C109" s="348" t="s">
        <v>43</v>
      </c>
      <c r="D109" s="348">
        <v>24.3</v>
      </c>
      <c r="E109" s="350">
        <f t="shared" si="34"/>
        <v>5.5193947562520851</v>
      </c>
      <c r="F109" s="351" t="s">
        <v>36</v>
      </c>
      <c r="G109" s="348">
        <v>91831</v>
      </c>
      <c r="H109" s="412">
        <v>4.42</v>
      </c>
      <c r="I109" s="352">
        <f t="shared" si="32"/>
        <v>134.12129257692567</v>
      </c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</row>
    <row r="110" spans="1:45" s="1" customFormat="1" ht="38.25" x14ac:dyDescent="0.25">
      <c r="A110" s="305" t="s">
        <v>230</v>
      </c>
      <c r="B110" s="353" t="s">
        <v>526</v>
      </c>
      <c r="C110" s="348" t="s">
        <v>43</v>
      </c>
      <c r="D110" s="348">
        <v>22.1</v>
      </c>
      <c r="E110" s="350">
        <f t="shared" si="34"/>
        <v>6.7181773277457504</v>
      </c>
      <c r="F110" s="351" t="s">
        <v>36</v>
      </c>
      <c r="G110" s="348">
        <v>91834</v>
      </c>
      <c r="H110" s="412">
        <v>5.38</v>
      </c>
      <c r="I110" s="352">
        <f t="shared" si="32"/>
        <v>148.47171894318109</v>
      </c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</row>
    <row r="111" spans="1:45" s="1" customFormat="1" ht="38.25" x14ac:dyDescent="0.25">
      <c r="A111" s="305" t="s">
        <v>231</v>
      </c>
      <c r="B111" s="353" t="s">
        <v>527</v>
      </c>
      <c r="C111" s="348" t="s">
        <v>43</v>
      </c>
      <c r="D111" s="348">
        <v>136.30000000000001</v>
      </c>
      <c r="E111" s="350">
        <f t="shared" si="34"/>
        <v>4.2701634182080612</v>
      </c>
      <c r="F111" s="351" t="s">
        <v>48</v>
      </c>
      <c r="G111" s="380" t="str">
        <f>'COMPOSIÇÕES '!A419</f>
        <v>32</v>
      </c>
      <c r="H111" s="412">
        <f>'COMPOSIÇÕES '!H429</f>
        <v>3.4196</v>
      </c>
      <c r="I111" s="352">
        <f t="shared" si="32"/>
        <v>582.02327390175878</v>
      </c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</row>
    <row r="112" spans="1:45" s="1" customFormat="1" ht="38.25" x14ac:dyDescent="0.25">
      <c r="A112" s="305" t="s">
        <v>232</v>
      </c>
      <c r="B112" s="353" t="s">
        <v>531</v>
      </c>
      <c r="C112" s="348" t="s">
        <v>42</v>
      </c>
      <c r="D112" s="348">
        <f>33+10</f>
        <v>43</v>
      </c>
      <c r="E112" s="350">
        <f t="shared" si="34"/>
        <v>132.75268247447039</v>
      </c>
      <c r="F112" s="351" t="s">
        <v>36</v>
      </c>
      <c r="G112" s="348">
        <v>93141</v>
      </c>
      <c r="H112" s="412">
        <v>106.31</v>
      </c>
      <c r="I112" s="352">
        <f t="shared" si="32"/>
        <v>5708.3653464022264</v>
      </c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</row>
    <row r="113" spans="1:45" s="1" customFormat="1" ht="38.25" x14ac:dyDescent="0.25">
      <c r="A113" s="305" t="s">
        <v>524</v>
      </c>
      <c r="B113" s="353" t="s">
        <v>533</v>
      </c>
      <c r="C113" s="348" t="s">
        <v>43</v>
      </c>
      <c r="D113" s="348">
        <v>34.700000000000003</v>
      </c>
      <c r="E113" s="350">
        <f t="shared" si="34"/>
        <v>11.775541301234652</v>
      </c>
      <c r="F113" s="351" t="s">
        <v>36</v>
      </c>
      <c r="G113" s="348">
        <v>95745</v>
      </c>
      <c r="H113" s="412">
        <v>9.43</v>
      </c>
      <c r="I113" s="352">
        <f t="shared" si="32"/>
        <v>408.61128315284247</v>
      </c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</row>
    <row r="114" spans="1:45" s="1" customFormat="1" ht="38.25" x14ac:dyDescent="0.25">
      <c r="A114" s="305" t="s">
        <v>678</v>
      </c>
      <c r="B114" s="441" t="s">
        <v>679</v>
      </c>
      <c r="C114" s="348" t="s">
        <v>42</v>
      </c>
      <c r="D114" s="348">
        <v>2</v>
      </c>
      <c r="E114" s="350">
        <f t="shared" si="34"/>
        <v>22.277376120257284</v>
      </c>
      <c r="F114" s="351" t="s">
        <v>36</v>
      </c>
      <c r="G114" s="348">
        <v>95787</v>
      </c>
      <c r="H114" s="412">
        <v>17.84</v>
      </c>
      <c r="I114" s="352">
        <f t="shared" si="32"/>
        <v>44.554752240514567</v>
      </c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</row>
    <row r="115" spans="1:45" s="1" customFormat="1" ht="38.25" x14ac:dyDescent="0.25">
      <c r="A115" s="305" t="s">
        <v>681</v>
      </c>
      <c r="B115" s="441" t="s">
        <v>680</v>
      </c>
      <c r="C115" s="348" t="s">
        <v>42</v>
      </c>
      <c r="D115" s="348">
        <v>9</v>
      </c>
      <c r="E115" s="350">
        <f t="shared" si="34"/>
        <v>25.723876013301574</v>
      </c>
      <c r="F115" s="351" t="s">
        <v>36</v>
      </c>
      <c r="G115" s="348">
        <v>95795</v>
      </c>
      <c r="H115" s="412">
        <v>20.6</v>
      </c>
      <c r="I115" s="352">
        <f t="shared" si="32"/>
        <v>231.51488411971417</v>
      </c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</row>
    <row r="116" spans="1:45" s="1" customFormat="1" ht="25.5" x14ac:dyDescent="0.25">
      <c r="A116" s="305" t="s">
        <v>683</v>
      </c>
      <c r="B116" s="441" t="s">
        <v>682</v>
      </c>
      <c r="C116" s="348" t="s">
        <v>42</v>
      </c>
      <c r="D116" s="348">
        <v>4</v>
      </c>
      <c r="E116" s="350">
        <f t="shared" si="34"/>
        <v>3.3216267085136981</v>
      </c>
      <c r="F116" s="351" t="s">
        <v>36</v>
      </c>
      <c r="G116" s="348">
        <v>2633</v>
      </c>
      <c r="H116" s="412">
        <v>2.66</v>
      </c>
      <c r="I116" s="352">
        <f t="shared" si="32"/>
        <v>13.286506834054792</v>
      </c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</row>
    <row r="117" spans="1:45" s="1" customFormat="1" ht="15" customHeight="1" x14ac:dyDescent="0.25">
      <c r="A117" s="461" t="s">
        <v>84</v>
      </c>
      <c r="B117" s="462"/>
      <c r="C117" s="462"/>
      <c r="D117" s="462"/>
      <c r="E117" s="462"/>
      <c r="F117" s="463"/>
      <c r="G117" s="177">
        <f>SUM(I100:I116)</f>
        <v>17362.375044549688</v>
      </c>
      <c r="H117" s="178"/>
      <c r="I117" s="320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</row>
    <row r="118" spans="1:45" s="1" customFormat="1" ht="15" customHeight="1" x14ac:dyDescent="0.25">
      <c r="A118" s="164">
        <v>5</v>
      </c>
      <c r="B118" s="165" t="s">
        <v>125</v>
      </c>
      <c r="C118" s="166"/>
      <c r="D118" s="191"/>
      <c r="E118" s="185"/>
      <c r="F118" s="168"/>
      <c r="G118" s="169"/>
      <c r="H118" s="163"/>
      <c r="I118" s="317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</row>
    <row r="119" spans="1:45" s="1" customFormat="1" ht="15" customHeight="1" x14ac:dyDescent="0.25">
      <c r="A119" s="314" t="s">
        <v>548</v>
      </c>
      <c r="B119" s="260" t="s">
        <v>468</v>
      </c>
      <c r="C119" s="261"/>
      <c r="D119" s="262"/>
      <c r="E119" s="263"/>
      <c r="F119" s="264"/>
      <c r="G119" s="265"/>
      <c r="H119" s="266"/>
      <c r="I119" s="321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</row>
    <row r="120" spans="1:45" s="1" customFormat="1" ht="15" customHeight="1" x14ac:dyDescent="0.25">
      <c r="A120" s="315" t="s">
        <v>549</v>
      </c>
      <c r="B120" s="279" t="s">
        <v>233</v>
      </c>
      <c r="C120" s="280"/>
      <c r="D120" s="281"/>
      <c r="E120" s="282"/>
      <c r="F120" s="283"/>
      <c r="G120" s="280"/>
      <c r="H120" s="284"/>
      <c r="I120" s="322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</row>
    <row r="121" spans="1:45" s="1" customFormat="1" ht="15" customHeight="1" x14ac:dyDescent="0.25">
      <c r="A121" s="305" t="s">
        <v>550</v>
      </c>
      <c r="B121" s="421" t="s">
        <v>442</v>
      </c>
      <c r="C121" s="348" t="s">
        <v>91</v>
      </c>
      <c r="D121" s="408">
        <f>451+192</f>
        <v>643</v>
      </c>
      <c r="E121" s="409">
        <f t="shared" ref="E121" si="35">H121*(1+$D$11)</f>
        <v>8.3290414081903634</v>
      </c>
      <c r="F121" s="351" t="s">
        <v>219</v>
      </c>
      <c r="G121" s="348" t="s">
        <v>443</v>
      </c>
      <c r="H121" s="422">
        <v>6.67</v>
      </c>
      <c r="I121" s="410">
        <f>E121*D121</f>
        <v>5355.5736254664034</v>
      </c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</row>
    <row r="122" spans="1:45" s="1" customFormat="1" ht="15" customHeight="1" x14ac:dyDescent="0.25">
      <c r="A122" s="315" t="s">
        <v>551</v>
      </c>
      <c r="B122" s="279" t="s">
        <v>234</v>
      </c>
      <c r="C122" s="280"/>
      <c r="D122" s="281"/>
      <c r="E122" s="282"/>
      <c r="F122" s="283"/>
      <c r="G122" s="280"/>
      <c r="H122" s="284"/>
      <c r="I122" s="322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</row>
    <row r="123" spans="1:45" s="1" customFormat="1" ht="25.5" x14ac:dyDescent="0.25">
      <c r="A123" s="305" t="s">
        <v>552</v>
      </c>
      <c r="B123" s="421" t="s">
        <v>444</v>
      </c>
      <c r="C123" s="348" t="s">
        <v>92</v>
      </c>
      <c r="D123" s="408">
        <v>11.93</v>
      </c>
      <c r="E123" s="409">
        <f t="shared" ref="E123:E127" si="36">H123*(1+$D$11)</f>
        <v>383.49803701189546</v>
      </c>
      <c r="F123" s="351" t="s">
        <v>219</v>
      </c>
      <c r="G123" s="348" t="s">
        <v>445</v>
      </c>
      <c r="H123" s="422">
        <v>307.11</v>
      </c>
      <c r="I123" s="410">
        <f>E123*D123</f>
        <v>4575.1315815519129</v>
      </c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</row>
    <row r="124" spans="1:45" s="1" customFormat="1" x14ac:dyDescent="0.25">
      <c r="A124" s="305" t="s">
        <v>553</v>
      </c>
      <c r="B124" s="421" t="s">
        <v>446</v>
      </c>
      <c r="C124" s="348" t="s">
        <v>92</v>
      </c>
      <c r="D124" s="408">
        <f>11.93*1.2</f>
        <v>14.315999999999999</v>
      </c>
      <c r="E124" s="409">
        <f t="shared" si="36"/>
        <v>311.30884903476129</v>
      </c>
      <c r="F124" s="351" t="s">
        <v>219</v>
      </c>
      <c r="G124" s="348" t="s">
        <v>447</v>
      </c>
      <c r="H124" s="412">
        <v>249.3</v>
      </c>
      <c r="I124" s="410">
        <f t="shared" ref="I124:I127" si="37">E124*D124</f>
        <v>4456.6974827816421</v>
      </c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  <c r="AM124" s="56"/>
      <c r="AN124" s="56"/>
      <c r="AO124" s="56"/>
      <c r="AP124" s="56"/>
      <c r="AQ124" s="56"/>
      <c r="AR124" s="56"/>
      <c r="AS124" s="56"/>
    </row>
    <row r="125" spans="1:45" s="1" customFormat="1" x14ac:dyDescent="0.25">
      <c r="A125" s="305" t="s">
        <v>554</v>
      </c>
      <c r="B125" s="421" t="s">
        <v>448</v>
      </c>
      <c r="C125" s="348" t="s">
        <v>45</v>
      </c>
      <c r="D125" s="408">
        <v>470.6</v>
      </c>
      <c r="E125" s="409">
        <f t="shared" si="36"/>
        <v>9.3779761582473196</v>
      </c>
      <c r="F125" s="351" t="s">
        <v>219</v>
      </c>
      <c r="G125" s="348" t="s">
        <v>449</v>
      </c>
      <c r="H125" s="412">
        <v>7.51</v>
      </c>
      <c r="I125" s="410">
        <f t="shared" si="37"/>
        <v>4413.2755800711884</v>
      </c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</row>
    <row r="126" spans="1:45" s="1" customFormat="1" x14ac:dyDescent="0.25">
      <c r="A126" s="305" t="s">
        <v>555</v>
      </c>
      <c r="B126" s="421" t="s">
        <v>450</v>
      </c>
      <c r="C126" s="348" t="s">
        <v>45</v>
      </c>
      <c r="D126" s="408">
        <v>63.4</v>
      </c>
      <c r="E126" s="409">
        <f t="shared" si="36"/>
        <v>9.3280268844350847</v>
      </c>
      <c r="F126" s="351" t="s">
        <v>219</v>
      </c>
      <c r="G126" s="348" t="s">
        <v>451</v>
      </c>
      <c r="H126" s="412">
        <v>7.47</v>
      </c>
      <c r="I126" s="410">
        <f t="shared" si="37"/>
        <v>591.39690447318435</v>
      </c>
      <c r="J126" s="278"/>
      <c r="K126" s="278"/>
      <c r="L126" s="278"/>
      <c r="M126" s="278"/>
      <c r="N126" s="278"/>
      <c r="O126" s="278"/>
      <c r="P126" s="278"/>
      <c r="Q126" s="278"/>
      <c r="R126" s="278"/>
      <c r="S126" s="278"/>
      <c r="T126" s="278"/>
      <c r="U126" s="278"/>
      <c r="V126" s="278"/>
      <c r="W126" s="278"/>
      <c r="X126" s="278"/>
      <c r="Y126" s="278"/>
      <c r="Z126" s="278"/>
      <c r="AA126" s="278"/>
      <c r="AB126" s="278"/>
      <c r="AC126" s="278"/>
      <c r="AD126" s="278"/>
      <c r="AE126" s="278"/>
      <c r="AF126" s="278"/>
      <c r="AG126" s="278"/>
      <c r="AH126" s="278"/>
      <c r="AI126" s="278"/>
      <c r="AJ126" s="278"/>
      <c r="AK126" s="278"/>
      <c r="AL126" s="278"/>
      <c r="AM126" s="278"/>
      <c r="AN126" s="278"/>
      <c r="AO126" s="278"/>
      <c r="AP126" s="278"/>
      <c r="AQ126" s="278"/>
      <c r="AR126" s="278"/>
      <c r="AS126" s="278"/>
    </row>
    <row r="127" spans="1:45" s="1" customFormat="1" ht="25.5" x14ac:dyDescent="0.25">
      <c r="A127" s="305" t="s">
        <v>556</v>
      </c>
      <c r="B127" s="421" t="s">
        <v>452</v>
      </c>
      <c r="C127" s="348" t="s">
        <v>91</v>
      </c>
      <c r="D127" s="408">
        <v>11.9</v>
      </c>
      <c r="E127" s="409">
        <f t="shared" si="36"/>
        <v>5.6942172145949108</v>
      </c>
      <c r="F127" s="351" t="s">
        <v>36</v>
      </c>
      <c r="G127" s="424" t="s">
        <v>453</v>
      </c>
      <c r="H127" s="425">
        <v>4.5599999999999996</v>
      </c>
      <c r="I127" s="410">
        <f t="shared" si="37"/>
        <v>67.761184853679438</v>
      </c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6"/>
      <c r="AQ127" s="56"/>
      <c r="AR127" s="56"/>
      <c r="AS127" s="56"/>
    </row>
    <row r="128" spans="1:45" s="1" customFormat="1" ht="15" customHeight="1" x14ac:dyDescent="0.25">
      <c r="A128" s="315" t="s">
        <v>557</v>
      </c>
      <c r="B128" s="279" t="s">
        <v>426</v>
      </c>
      <c r="C128" s="280"/>
      <c r="D128" s="281"/>
      <c r="E128" s="282"/>
      <c r="F128" s="283"/>
      <c r="G128" s="280"/>
      <c r="H128" s="284"/>
      <c r="I128" s="322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  <c r="AM128" s="56"/>
      <c r="AN128" s="56"/>
      <c r="AO128" s="56"/>
      <c r="AP128" s="56"/>
      <c r="AQ128" s="56"/>
      <c r="AR128" s="56"/>
      <c r="AS128" s="56"/>
    </row>
    <row r="129" spans="1:45" s="1" customFormat="1" ht="25.5" x14ac:dyDescent="0.25">
      <c r="A129" s="305" t="s">
        <v>558</v>
      </c>
      <c r="B129" s="421" t="s">
        <v>455</v>
      </c>
      <c r="C129" s="348" t="s">
        <v>92</v>
      </c>
      <c r="D129" s="408">
        <v>6.65</v>
      </c>
      <c r="E129" s="409">
        <f t="shared" ref="E129:E134" si="38">H129*(1+$D$11)</f>
        <v>405.95023559049548</v>
      </c>
      <c r="F129" s="351" t="s">
        <v>219</v>
      </c>
      <c r="G129" s="348" t="s">
        <v>456</v>
      </c>
      <c r="H129" s="423">
        <v>325.08999999999997</v>
      </c>
      <c r="I129" s="410">
        <f t="shared" ref="I129:I134" si="39">E129*D129</f>
        <v>2699.569066676795</v>
      </c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</row>
    <row r="130" spans="1:45" s="1" customFormat="1" x14ac:dyDescent="0.25">
      <c r="A130" s="305" t="s">
        <v>559</v>
      </c>
      <c r="B130" s="421" t="s">
        <v>448</v>
      </c>
      <c r="C130" s="348" t="s">
        <v>45</v>
      </c>
      <c r="D130" s="408">
        <v>420.4</v>
      </c>
      <c r="E130" s="409">
        <f t="shared" si="38"/>
        <v>9.3779761582473196</v>
      </c>
      <c r="F130" s="351" t="s">
        <v>219</v>
      </c>
      <c r="G130" s="348" t="s">
        <v>449</v>
      </c>
      <c r="H130" s="412">
        <v>7.51</v>
      </c>
      <c r="I130" s="410">
        <f t="shared" si="39"/>
        <v>3942.5011769271728</v>
      </c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</row>
    <row r="131" spans="1:45" s="1" customFormat="1" x14ac:dyDescent="0.25">
      <c r="A131" s="305" t="s">
        <v>560</v>
      </c>
      <c r="B131" s="421" t="s">
        <v>450</v>
      </c>
      <c r="C131" s="348" t="s">
        <v>45</v>
      </c>
      <c r="D131" s="408">
        <v>40.9</v>
      </c>
      <c r="E131" s="409">
        <f t="shared" si="38"/>
        <v>9.3280268844350847</v>
      </c>
      <c r="F131" s="351" t="s">
        <v>219</v>
      </c>
      <c r="G131" s="348" t="s">
        <v>451</v>
      </c>
      <c r="H131" s="412">
        <v>7.47</v>
      </c>
      <c r="I131" s="410">
        <f t="shared" si="39"/>
        <v>381.51629957339497</v>
      </c>
      <c r="J131" s="278"/>
      <c r="K131" s="278"/>
      <c r="L131" s="278"/>
      <c r="M131" s="278"/>
      <c r="N131" s="278"/>
      <c r="O131" s="278"/>
      <c r="P131" s="278"/>
      <c r="Q131" s="278"/>
      <c r="R131" s="278"/>
      <c r="S131" s="278"/>
      <c r="T131" s="278"/>
      <c r="U131" s="278"/>
      <c r="V131" s="278"/>
      <c r="W131" s="278"/>
      <c r="X131" s="278"/>
      <c r="Y131" s="278"/>
      <c r="Z131" s="278"/>
      <c r="AA131" s="278"/>
      <c r="AB131" s="278"/>
      <c r="AC131" s="278"/>
      <c r="AD131" s="278"/>
      <c r="AE131" s="278"/>
      <c r="AF131" s="278"/>
      <c r="AG131" s="278"/>
      <c r="AH131" s="278"/>
      <c r="AI131" s="278"/>
      <c r="AJ131" s="278"/>
      <c r="AK131" s="278"/>
      <c r="AL131" s="278"/>
      <c r="AM131" s="278"/>
      <c r="AN131" s="278"/>
      <c r="AO131" s="278"/>
      <c r="AP131" s="278"/>
      <c r="AQ131" s="278"/>
      <c r="AR131" s="278"/>
      <c r="AS131" s="278"/>
    </row>
    <row r="132" spans="1:45" s="1" customFormat="1" ht="25.5" x14ac:dyDescent="0.25">
      <c r="A132" s="305" t="s">
        <v>561</v>
      </c>
      <c r="B132" s="421" t="s">
        <v>457</v>
      </c>
      <c r="C132" s="348" t="s">
        <v>91</v>
      </c>
      <c r="D132" s="408">
        <v>95.6</v>
      </c>
      <c r="E132" s="409">
        <f t="shared" si="38"/>
        <v>78.195588153055553</v>
      </c>
      <c r="F132" s="351" t="s">
        <v>219</v>
      </c>
      <c r="G132" s="348" t="s">
        <v>458</v>
      </c>
      <c r="H132" s="412">
        <v>62.62</v>
      </c>
      <c r="I132" s="410">
        <f t="shared" si="39"/>
        <v>7475.4982274321101</v>
      </c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6"/>
      <c r="AL132" s="56"/>
      <c r="AM132" s="56"/>
      <c r="AN132" s="56"/>
      <c r="AO132" s="56"/>
      <c r="AP132" s="56"/>
      <c r="AQ132" s="56"/>
      <c r="AR132" s="56"/>
      <c r="AS132" s="56"/>
    </row>
    <row r="133" spans="1:45" s="1" customFormat="1" ht="25.5" x14ac:dyDescent="0.25">
      <c r="A133" s="305" t="s">
        <v>562</v>
      </c>
      <c r="B133" s="421" t="s">
        <v>452</v>
      </c>
      <c r="C133" s="348" t="s">
        <v>91</v>
      </c>
      <c r="D133" s="408">
        <v>22.1</v>
      </c>
      <c r="E133" s="409">
        <f t="shared" si="38"/>
        <v>5.6942172145949108</v>
      </c>
      <c r="F133" s="351" t="s">
        <v>36</v>
      </c>
      <c r="G133" s="424" t="s">
        <v>453</v>
      </c>
      <c r="H133" s="425">
        <v>4.5599999999999996</v>
      </c>
      <c r="I133" s="410">
        <f t="shared" si="39"/>
        <v>125.84220044254754</v>
      </c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</row>
    <row r="134" spans="1:45" s="1" customFormat="1" x14ac:dyDescent="0.25">
      <c r="A134" s="305" t="s">
        <v>563</v>
      </c>
      <c r="B134" s="421" t="s">
        <v>459</v>
      </c>
      <c r="C134" s="348" t="s">
        <v>92</v>
      </c>
      <c r="D134" s="408">
        <f>6.65*1.2</f>
        <v>7.98</v>
      </c>
      <c r="E134" s="409">
        <f t="shared" si="38"/>
        <v>29.944589650435518</v>
      </c>
      <c r="F134" s="351" t="s">
        <v>219</v>
      </c>
      <c r="G134" s="424" t="s">
        <v>460</v>
      </c>
      <c r="H134" s="428">
        <v>23.98</v>
      </c>
      <c r="I134" s="410">
        <f t="shared" si="39"/>
        <v>238.95782541047544</v>
      </c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</row>
    <row r="135" spans="1:45" s="1" customFormat="1" ht="15" customHeight="1" x14ac:dyDescent="0.25">
      <c r="A135" s="315" t="s">
        <v>564</v>
      </c>
      <c r="B135" s="279" t="s">
        <v>427</v>
      </c>
      <c r="C135" s="280"/>
      <c r="D135" s="281"/>
      <c r="E135" s="282"/>
      <c r="F135" s="283"/>
      <c r="G135" s="280"/>
      <c r="H135" s="284"/>
      <c r="I135" s="322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6"/>
      <c r="AQ135" s="56"/>
      <c r="AR135" s="56"/>
      <c r="AS135" s="56"/>
    </row>
    <row r="136" spans="1:45" s="1" customFormat="1" ht="25.5" x14ac:dyDescent="0.25">
      <c r="A136" s="305" t="s">
        <v>565</v>
      </c>
      <c r="B136" s="421" t="s">
        <v>455</v>
      </c>
      <c r="C136" s="348" t="s">
        <v>92</v>
      </c>
      <c r="D136" s="408">
        <v>11.12</v>
      </c>
      <c r="E136" s="409">
        <f t="shared" ref="E136:E140" si="40">H136*(1+$D$11)</f>
        <v>405.95023559049548</v>
      </c>
      <c r="F136" s="351" t="s">
        <v>219</v>
      </c>
      <c r="G136" s="348" t="s">
        <v>456</v>
      </c>
      <c r="H136" s="423">
        <v>325.08999999999997</v>
      </c>
      <c r="I136" s="410">
        <f t="shared" ref="I136:I140" si="41">E136*D136</f>
        <v>4514.1666197663099</v>
      </c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6"/>
      <c r="AL136" s="56"/>
      <c r="AM136" s="56"/>
      <c r="AN136" s="56"/>
      <c r="AO136" s="56"/>
      <c r="AP136" s="56"/>
      <c r="AQ136" s="56"/>
      <c r="AR136" s="56"/>
      <c r="AS136" s="56"/>
    </row>
    <row r="137" spans="1:45" s="1" customFormat="1" ht="15" customHeight="1" x14ac:dyDescent="0.25">
      <c r="A137" s="305" t="s">
        <v>566</v>
      </c>
      <c r="B137" s="421" t="s">
        <v>448</v>
      </c>
      <c r="C137" s="348" t="s">
        <v>45</v>
      </c>
      <c r="D137" s="408">
        <v>556.54999999999995</v>
      </c>
      <c r="E137" s="409">
        <f t="shared" si="40"/>
        <v>9.3779761582473196</v>
      </c>
      <c r="F137" s="351" t="s">
        <v>219</v>
      </c>
      <c r="G137" s="348" t="s">
        <v>449</v>
      </c>
      <c r="H137" s="412">
        <v>7.51</v>
      </c>
      <c r="I137" s="410">
        <f t="shared" si="41"/>
        <v>5219.312630872545</v>
      </c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6"/>
      <c r="AL137" s="56"/>
      <c r="AM137" s="56"/>
      <c r="AN137" s="56"/>
      <c r="AO137" s="56"/>
      <c r="AP137" s="56"/>
      <c r="AQ137" s="56"/>
      <c r="AR137" s="56"/>
      <c r="AS137" s="56"/>
    </row>
    <row r="138" spans="1:45" s="1" customFormat="1" x14ac:dyDescent="0.25">
      <c r="A138" s="305" t="s">
        <v>567</v>
      </c>
      <c r="B138" s="421" t="s">
        <v>450</v>
      </c>
      <c r="C138" s="348" t="s">
        <v>45</v>
      </c>
      <c r="D138" s="408">
        <v>220.6</v>
      </c>
      <c r="E138" s="409">
        <f t="shared" si="40"/>
        <v>9.3280268844350847</v>
      </c>
      <c r="F138" s="351" t="s">
        <v>219</v>
      </c>
      <c r="G138" s="348" t="s">
        <v>451</v>
      </c>
      <c r="H138" s="412">
        <v>7.47</v>
      </c>
      <c r="I138" s="410">
        <f t="shared" si="41"/>
        <v>2057.7627307063794</v>
      </c>
      <c r="J138" s="278"/>
      <c r="K138" s="278"/>
      <c r="L138" s="278"/>
      <c r="M138" s="278"/>
      <c r="N138" s="278"/>
      <c r="O138" s="278"/>
      <c r="P138" s="278"/>
      <c r="Q138" s="278"/>
      <c r="R138" s="278"/>
      <c r="S138" s="278"/>
      <c r="T138" s="278"/>
      <c r="U138" s="278"/>
      <c r="V138" s="278"/>
      <c r="W138" s="278"/>
      <c r="X138" s="278"/>
      <c r="Y138" s="278"/>
      <c r="Z138" s="278"/>
      <c r="AA138" s="278"/>
      <c r="AB138" s="278"/>
      <c r="AC138" s="278"/>
      <c r="AD138" s="278"/>
      <c r="AE138" s="278"/>
      <c r="AF138" s="278"/>
      <c r="AG138" s="278"/>
      <c r="AH138" s="278"/>
      <c r="AI138" s="278"/>
      <c r="AJ138" s="278"/>
      <c r="AK138" s="278"/>
      <c r="AL138" s="278"/>
      <c r="AM138" s="278"/>
      <c r="AN138" s="278"/>
      <c r="AO138" s="278"/>
      <c r="AP138" s="278"/>
      <c r="AQ138" s="278"/>
      <c r="AR138" s="278"/>
      <c r="AS138" s="278"/>
    </row>
    <row r="139" spans="1:45" s="1" customFormat="1" ht="25.5" x14ac:dyDescent="0.25">
      <c r="A139" s="305" t="s">
        <v>568</v>
      </c>
      <c r="B139" s="421" t="s">
        <v>457</v>
      </c>
      <c r="C139" s="348" t="s">
        <v>91</v>
      </c>
      <c r="D139" s="408">
        <v>192.06</v>
      </c>
      <c r="E139" s="409">
        <f t="shared" si="40"/>
        <v>78.195588153055553</v>
      </c>
      <c r="F139" s="351" t="s">
        <v>219</v>
      </c>
      <c r="G139" s="348" t="s">
        <v>458</v>
      </c>
      <c r="H139" s="412">
        <v>62.62</v>
      </c>
      <c r="I139" s="410">
        <f t="shared" si="41"/>
        <v>15018.244660675849</v>
      </c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6"/>
      <c r="AL139" s="56"/>
      <c r="AM139" s="56"/>
      <c r="AN139" s="56"/>
      <c r="AO139" s="56"/>
      <c r="AP139" s="56"/>
      <c r="AQ139" s="56"/>
      <c r="AR139" s="56"/>
      <c r="AS139" s="56"/>
    </row>
    <row r="140" spans="1:45" s="1" customFormat="1" ht="38.25" x14ac:dyDescent="0.25">
      <c r="A140" s="305" t="s">
        <v>569</v>
      </c>
      <c r="B140" s="437" t="s">
        <v>461</v>
      </c>
      <c r="C140" s="438" t="s">
        <v>91</v>
      </c>
      <c r="D140" s="439">
        <v>39.67</v>
      </c>
      <c r="E140" s="409">
        <f t="shared" si="40"/>
        <v>125.22282944727581</v>
      </c>
      <c r="F140" s="351" t="s">
        <v>36</v>
      </c>
      <c r="G140" s="424">
        <v>92447</v>
      </c>
      <c r="H140" s="412">
        <v>100.28</v>
      </c>
      <c r="I140" s="410">
        <f t="shared" si="41"/>
        <v>4967.5896441734321</v>
      </c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6"/>
      <c r="AL140" s="56"/>
      <c r="AM140" s="56"/>
      <c r="AN140" s="56"/>
      <c r="AO140" s="56"/>
      <c r="AP140" s="56"/>
      <c r="AQ140" s="56"/>
      <c r="AR140" s="56"/>
      <c r="AS140" s="56"/>
    </row>
    <row r="141" spans="1:45" s="1" customFormat="1" ht="15" customHeight="1" x14ac:dyDescent="0.25">
      <c r="A141" s="315" t="s">
        <v>570</v>
      </c>
      <c r="B141" s="279" t="s">
        <v>428</v>
      </c>
      <c r="C141" s="280"/>
      <c r="D141" s="281"/>
      <c r="E141" s="282"/>
      <c r="F141" s="283"/>
      <c r="G141" s="280"/>
      <c r="H141" s="284"/>
      <c r="I141" s="322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6"/>
      <c r="AL141" s="56"/>
      <c r="AM141" s="56"/>
      <c r="AN141" s="56"/>
      <c r="AO141" s="56"/>
      <c r="AP141" s="56"/>
      <c r="AQ141" s="56"/>
      <c r="AR141" s="56"/>
      <c r="AS141" s="56"/>
    </row>
    <row r="142" spans="1:45" s="1" customFormat="1" ht="25.5" x14ac:dyDescent="0.25">
      <c r="A142" s="305" t="s">
        <v>571</v>
      </c>
      <c r="B142" s="421" t="s">
        <v>455</v>
      </c>
      <c r="C142" s="348" t="s">
        <v>92</v>
      </c>
      <c r="D142" s="408">
        <v>6.27</v>
      </c>
      <c r="E142" s="409">
        <f t="shared" ref="E142:E145" si="42">H142*(1+$D$11)</f>
        <v>405.95023559049548</v>
      </c>
      <c r="F142" s="351" t="s">
        <v>219</v>
      </c>
      <c r="G142" s="348" t="s">
        <v>456</v>
      </c>
      <c r="H142" s="423">
        <v>325.08999999999997</v>
      </c>
      <c r="I142" s="410">
        <f t="shared" ref="I142:I145" si="43">E142*D142</f>
        <v>2545.3079771524067</v>
      </c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6"/>
      <c r="AL142" s="56"/>
      <c r="AM142" s="56"/>
      <c r="AN142" s="56"/>
      <c r="AO142" s="56"/>
      <c r="AP142" s="56"/>
      <c r="AQ142" s="56"/>
      <c r="AR142" s="56"/>
      <c r="AS142" s="56"/>
    </row>
    <row r="143" spans="1:45" s="1" customFormat="1" x14ac:dyDescent="0.25">
      <c r="A143" s="305" t="s">
        <v>572</v>
      </c>
      <c r="B143" s="421" t="s">
        <v>448</v>
      </c>
      <c r="C143" s="348" t="s">
        <v>45</v>
      </c>
      <c r="D143" s="408">
        <v>799.9</v>
      </c>
      <c r="E143" s="409">
        <f t="shared" si="42"/>
        <v>9.3779761582473196</v>
      </c>
      <c r="F143" s="351" t="s">
        <v>219</v>
      </c>
      <c r="G143" s="348" t="s">
        <v>449</v>
      </c>
      <c r="H143" s="412">
        <v>7.51</v>
      </c>
      <c r="I143" s="410">
        <f t="shared" si="43"/>
        <v>7501.4431289820304</v>
      </c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6"/>
      <c r="AL143" s="56"/>
      <c r="AM143" s="56"/>
      <c r="AN143" s="56"/>
      <c r="AO143" s="56"/>
      <c r="AP143" s="56"/>
      <c r="AQ143" s="56"/>
      <c r="AR143" s="56"/>
      <c r="AS143" s="56"/>
    </row>
    <row r="144" spans="1:45" s="1" customFormat="1" ht="15" customHeight="1" x14ac:dyDescent="0.25">
      <c r="A144" s="305" t="s">
        <v>573</v>
      </c>
      <c r="B144" s="421" t="s">
        <v>450</v>
      </c>
      <c r="C144" s="348" t="s">
        <v>45</v>
      </c>
      <c r="D144" s="408">
        <v>191.4</v>
      </c>
      <c r="E144" s="409">
        <f t="shared" si="42"/>
        <v>9.3280268844350847</v>
      </c>
      <c r="F144" s="351" t="s">
        <v>219</v>
      </c>
      <c r="G144" s="348" t="s">
        <v>451</v>
      </c>
      <c r="H144" s="412">
        <v>7.47</v>
      </c>
      <c r="I144" s="410">
        <f t="shared" si="43"/>
        <v>1785.3843456808752</v>
      </c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6"/>
      <c r="AL144" s="56"/>
      <c r="AM144" s="56"/>
      <c r="AN144" s="56"/>
      <c r="AO144" s="56"/>
      <c r="AP144" s="56"/>
      <c r="AQ144" s="56"/>
      <c r="AR144" s="56"/>
      <c r="AS144" s="56"/>
    </row>
    <row r="145" spans="1:45" s="1" customFormat="1" ht="25.5" x14ac:dyDescent="0.25">
      <c r="A145" s="305" t="s">
        <v>574</v>
      </c>
      <c r="B145" s="421" t="s">
        <v>457</v>
      </c>
      <c r="C145" s="348" t="s">
        <v>91</v>
      </c>
      <c r="D145" s="408">
        <v>128.9</v>
      </c>
      <c r="E145" s="409">
        <f t="shared" si="42"/>
        <v>78.195588153055553</v>
      </c>
      <c r="F145" s="351" t="s">
        <v>219</v>
      </c>
      <c r="G145" s="348" t="s">
        <v>458</v>
      </c>
      <c r="H145" s="412">
        <v>62.62</v>
      </c>
      <c r="I145" s="410">
        <f t="shared" si="43"/>
        <v>10079.411312928862</v>
      </c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6"/>
      <c r="AL145" s="56"/>
      <c r="AM145" s="56"/>
      <c r="AN145" s="56"/>
      <c r="AO145" s="56"/>
      <c r="AP145" s="56"/>
      <c r="AQ145" s="56"/>
      <c r="AR145" s="56"/>
      <c r="AS145" s="56"/>
    </row>
    <row r="146" spans="1:45" s="1" customFormat="1" ht="15" customHeight="1" x14ac:dyDescent="0.25">
      <c r="A146" s="315" t="s">
        <v>575</v>
      </c>
      <c r="B146" s="279" t="s">
        <v>429</v>
      </c>
      <c r="C146" s="280"/>
      <c r="D146" s="281"/>
      <c r="E146" s="282"/>
      <c r="F146" s="283"/>
      <c r="G146" s="280"/>
      <c r="H146" s="284"/>
      <c r="I146" s="322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6"/>
      <c r="AL146" s="56"/>
      <c r="AM146" s="56"/>
      <c r="AN146" s="56"/>
      <c r="AO146" s="56"/>
      <c r="AP146" s="56"/>
      <c r="AQ146" s="56"/>
      <c r="AR146" s="56"/>
      <c r="AS146" s="56"/>
    </row>
    <row r="147" spans="1:45" s="1" customFormat="1" ht="25.5" x14ac:dyDescent="0.25">
      <c r="A147" s="305" t="s">
        <v>576</v>
      </c>
      <c r="B147" s="421" t="s">
        <v>455</v>
      </c>
      <c r="C147" s="348" t="s">
        <v>92</v>
      </c>
      <c r="D147" s="408">
        <v>4.7</v>
      </c>
      <c r="E147" s="409">
        <f t="shared" ref="E147:E151" si="44">H147*(1+$D$11)</f>
        <v>405.95023559049548</v>
      </c>
      <c r="F147" s="351" t="s">
        <v>219</v>
      </c>
      <c r="G147" s="348" t="s">
        <v>456</v>
      </c>
      <c r="H147" s="423">
        <v>325.08999999999997</v>
      </c>
      <c r="I147" s="410">
        <f t="shared" ref="I147:I151" si="45">E147*D147</f>
        <v>1907.9661072753288</v>
      </c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6"/>
      <c r="AL147" s="56"/>
      <c r="AM147" s="56"/>
      <c r="AN147" s="56"/>
      <c r="AO147" s="56"/>
      <c r="AP147" s="56"/>
      <c r="AQ147" s="56"/>
      <c r="AR147" s="56"/>
      <c r="AS147" s="56"/>
    </row>
    <row r="148" spans="1:45" s="1" customFormat="1" ht="25.5" x14ac:dyDescent="0.25">
      <c r="A148" s="305" t="s">
        <v>577</v>
      </c>
      <c r="B148" s="421" t="s">
        <v>462</v>
      </c>
      <c r="C148" s="348" t="s">
        <v>91</v>
      </c>
      <c r="D148" s="408">
        <v>234</v>
      </c>
      <c r="E148" s="409">
        <f t="shared" si="44"/>
        <v>106.96636986890353</v>
      </c>
      <c r="F148" s="351" t="s">
        <v>219</v>
      </c>
      <c r="G148" s="348" t="s">
        <v>467</v>
      </c>
      <c r="H148" s="412">
        <v>85.66</v>
      </c>
      <c r="I148" s="410">
        <f t="shared" si="45"/>
        <v>25030.130549323425</v>
      </c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6"/>
      <c r="AQ148" s="56"/>
      <c r="AR148" s="56"/>
      <c r="AS148" s="56"/>
    </row>
    <row r="149" spans="1:45" s="1" customFormat="1" ht="25.5" x14ac:dyDescent="0.25">
      <c r="A149" s="305" t="s">
        <v>578</v>
      </c>
      <c r="B149" s="421" t="s">
        <v>463</v>
      </c>
      <c r="C149" s="348" t="s">
        <v>91</v>
      </c>
      <c r="D149" s="408">
        <v>234</v>
      </c>
      <c r="E149" s="409">
        <f t="shared" si="44"/>
        <v>7.3425432503987009</v>
      </c>
      <c r="F149" s="351" t="s">
        <v>219</v>
      </c>
      <c r="G149" s="348" t="s">
        <v>464</v>
      </c>
      <c r="H149" s="422">
        <v>5.88</v>
      </c>
      <c r="I149" s="410">
        <f t="shared" si="45"/>
        <v>1718.155120593296</v>
      </c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6"/>
      <c r="AL149" s="56"/>
      <c r="AM149" s="56"/>
      <c r="AN149" s="56"/>
      <c r="AO149" s="56"/>
      <c r="AP149" s="56"/>
      <c r="AQ149" s="56"/>
      <c r="AR149" s="56"/>
      <c r="AS149" s="56"/>
    </row>
    <row r="150" spans="1:45" s="1" customFormat="1" x14ac:dyDescent="0.25">
      <c r="A150" s="305" t="s">
        <v>579</v>
      </c>
      <c r="B150" s="421" t="s">
        <v>448</v>
      </c>
      <c r="C150" s="348" t="s">
        <v>45</v>
      </c>
      <c r="D150" s="408">
        <v>307.3</v>
      </c>
      <c r="E150" s="409">
        <f t="shared" si="44"/>
        <v>9.3779761582473196</v>
      </c>
      <c r="F150" s="351" t="s">
        <v>219</v>
      </c>
      <c r="G150" s="348" t="s">
        <v>449</v>
      </c>
      <c r="H150" s="412">
        <v>7.51</v>
      </c>
      <c r="I150" s="410">
        <f t="shared" si="45"/>
        <v>2881.8520734294016</v>
      </c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6"/>
      <c r="AQ150" s="56"/>
      <c r="AR150" s="56"/>
      <c r="AS150" s="56"/>
    </row>
    <row r="151" spans="1:45" s="1" customFormat="1" ht="15" customHeight="1" x14ac:dyDescent="0.25">
      <c r="A151" s="305" t="s">
        <v>580</v>
      </c>
      <c r="B151" s="421" t="s">
        <v>450</v>
      </c>
      <c r="C151" s="348" t="s">
        <v>45</v>
      </c>
      <c r="D151" s="408">
        <v>32.4</v>
      </c>
      <c r="E151" s="409">
        <f t="shared" si="44"/>
        <v>9.3280268844350847</v>
      </c>
      <c r="F151" s="351" t="s">
        <v>219</v>
      </c>
      <c r="G151" s="348" t="s">
        <v>451</v>
      </c>
      <c r="H151" s="412">
        <v>7.47</v>
      </c>
      <c r="I151" s="410">
        <f t="shared" si="45"/>
        <v>302.22807105569672</v>
      </c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6"/>
      <c r="AQ151" s="56"/>
      <c r="AR151" s="56"/>
      <c r="AS151" s="56"/>
    </row>
    <row r="152" spans="1:45" s="1" customFormat="1" ht="15" customHeight="1" x14ac:dyDescent="0.25">
      <c r="A152" s="315" t="s">
        <v>581</v>
      </c>
      <c r="B152" s="279" t="s">
        <v>469</v>
      </c>
      <c r="C152" s="280"/>
      <c r="D152" s="281"/>
      <c r="E152" s="282"/>
      <c r="F152" s="283"/>
      <c r="G152" s="280"/>
      <c r="H152" s="284"/>
      <c r="I152" s="322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6"/>
      <c r="AL152" s="56"/>
      <c r="AM152" s="56"/>
      <c r="AN152" s="56"/>
      <c r="AO152" s="56"/>
      <c r="AP152" s="56"/>
      <c r="AQ152" s="56"/>
      <c r="AR152" s="56"/>
      <c r="AS152" s="56"/>
    </row>
    <row r="153" spans="1:45" s="1" customFormat="1" ht="15" customHeight="1" x14ac:dyDescent="0.25">
      <c r="A153" s="305" t="s">
        <v>582</v>
      </c>
      <c r="B153" s="421" t="s">
        <v>450</v>
      </c>
      <c r="C153" s="348" t="s">
        <v>45</v>
      </c>
      <c r="D153" s="408">
        <v>1.8480000000000001</v>
      </c>
      <c r="E153" s="409">
        <f t="shared" ref="E153" si="46">H153*(1+$D$11)</f>
        <v>9.3280268844350847</v>
      </c>
      <c r="F153" s="351" t="s">
        <v>219</v>
      </c>
      <c r="G153" s="348" t="s">
        <v>451</v>
      </c>
      <c r="H153" s="412">
        <v>7.47</v>
      </c>
      <c r="I153" s="410">
        <f t="shared" ref="I153" si="47">E153*D153</f>
        <v>17.238193682436037</v>
      </c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6"/>
      <c r="AL153" s="56"/>
      <c r="AM153" s="56"/>
      <c r="AN153" s="56"/>
      <c r="AO153" s="56"/>
      <c r="AP153" s="56"/>
      <c r="AQ153" s="56"/>
      <c r="AR153" s="56"/>
      <c r="AS153" s="56"/>
    </row>
    <row r="154" spans="1:45" s="1" customFormat="1" x14ac:dyDescent="0.25">
      <c r="A154" s="314" t="s">
        <v>583</v>
      </c>
      <c r="B154" s="260" t="s">
        <v>440</v>
      </c>
      <c r="C154" s="261"/>
      <c r="D154" s="262"/>
      <c r="E154" s="263"/>
      <c r="F154" s="264"/>
      <c r="G154" s="265"/>
      <c r="H154" s="266"/>
      <c r="I154" s="321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6"/>
      <c r="AQ154" s="56"/>
      <c r="AR154" s="56"/>
      <c r="AS154" s="56"/>
    </row>
    <row r="155" spans="1:45" s="1" customFormat="1" x14ac:dyDescent="0.25">
      <c r="A155" s="315" t="s">
        <v>584</v>
      </c>
      <c r="B155" s="279" t="s">
        <v>426</v>
      </c>
      <c r="C155" s="280"/>
      <c r="D155" s="281"/>
      <c r="E155" s="282"/>
      <c r="F155" s="283"/>
      <c r="G155" s="280"/>
      <c r="H155" s="284"/>
      <c r="I155" s="322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6"/>
      <c r="AL155" s="56"/>
      <c r="AM155" s="56"/>
      <c r="AN155" s="56"/>
      <c r="AO155" s="56"/>
      <c r="AP155" s="56"/>
      <c r="AQ155" s="56"/>
      <c r="AR155" s="56"/>
      <c r="AS155" s="56"/>
    </row>
    <row r="156" spans="1:45" s="1" customFormat="1" ht="25.5" x14ac:dyDescent="0.25">
      <c r="A156" s="312" t="s">
        <v>585</v>
      </c>
      <c r="B156" s="421" t="s">
        <v>455</v>
      </c>
      <c r="C156" s="348" t="s">
        <v>92</v>
      </c>
      <c r="D156" s="408">
        <v>0.34799999999999998</v>
      </c>
      <c r="E156" s="409">
        <f t="shared" ref="E156:E159" si="48">H156*(1+$D$11)</f>
        <v>405.95023559049548</v>
      </c>
      <c r="F156" s="351" t="s">
        <v>219</v>
      </c>
      <c r="G156" s="348" t="s">
        <v>456</v>
      </c>
      <c r="H156" s="423">
        <v>325.08999999999997</v>
      </c>
      <c r="I156" s="410">
        <f t="shared" ref="I156:I179" si="49">E156*D156</f>
        <v>141.27068198549242</v>
      </c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</row>
    <row r="157" spans="1:45" s="1" customFormat="1" x14ac:dyDescent="0.25">
      <c r="A157" s="312" t="s">
        <v>586</v>
      </c>
      <c r="B157" s="421" t="s">
        <v>448</v>
      </c>
      <c r="C157" s="348" t="s">
        <v>45</v>
      </c>
      <c r="D157" s="408">
        <v>21.84</v>
      </c>
      <c r="E157" s="409">
        <f t="shared" si="48"/>
        <v>9.3779761582473196</v>
      </c>
      <c r="F157" s="351" t="s">
        <v>219</v>
      </c>
      <c r="G157" s="348" t="s">
        <v>449</v>
      </c>
      <c r="H157" s="412">
        <v>7.51</v>
      </c>
      <c r="I157" s="410">
        <f t="shared" si="49"/>
        <v>204.81499929612147</v>
      </c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</row>
    <row r="158" spans="1:45" s="1" customFormat="1" x14ac:dyDescent="0.25">
      <c r="A158" s="312" t="s">
        <v>587</v>
      </c>
      <c r="B158" s="421" t="s">
        <v>450</v>
      </c>
      <c r="C158" s="348" t="s">
        <v>45</v>
      </c>
      <c r="D158" s="408">
        <v>5.0049999999999999</v>
      </c>
      <c r="E158" s="409">
        <f t="shared" si="48"/>
        <v>9.3280268844350847</v>
      </c>
      <c r="F158" s="351" t="s">
        <v>219</v>
      </c>
      <c r="G158" s="348" t="s">
        <v>451</v>
      </c>
      <c r="H158" s="412">
        <v>7.47</v>
      </c>
      <c r="I158" s="410">
        <f t="shared" si="49"/>
        <v>46.686774556597598</v>
      </c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</row>
    <row r="159" spans="1:45" s="1" customFormat="1" ht="25.5" x14ac:dyDescent="0.25">
      <c r="A159" s="312" t="s">
        <v>588</v>
      </c>
      <c r="B159" s="421" t="s">
        <v>457</v>
      </c>
      <c r="C159" s="348" t="s">
        <v>91</v>
      </c>
      <c r="D159" s="408">
        <v>7</v>
      </c>
      <c r="E159" s="409">
        <f t="shared" si="48"/>
        <v>78.195588153055553</v>
      </c>
      <c r="F159" s="351" t="s">
        <v>219</v>
      </c>
      <c r="G159" s="348" t="s">
        <v>458</v>
      </c>
      <c r="H159" s="422">
        <v>62.62</v>
      </c>
      <c r="I159" s="410">
        <f t="shared" si="49"/>
        <v>547.36911707138893</v>
      </c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</row>
    <row r="160" spans="1:45" s="1" customFormat="1" x14ac:dyDescent="0.25">
      <c r="A160" s="315" t="s">
        <v>589</v>
      </c>
      <c r="B160" s="279" t="s">
        <v>428</v>
      </c>
      <c r="C160" s="280"/>
      <c r="D160" s="281"/>
      <c r="E160" s="282"/>
      <c r="F160" s="283"/>
      <c r="G160" s="280"/>
      <c r="H160" s="284"/>
      <c r="I160" s="322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</row>
    <row r="161" spans="1:45" s="1" customFormat="1" ht="25.5" x14ac:dyDescent="0.25">
      <c r="A161" s="312" t="s">
        <v>590</v>
      </c>
      <c r="B161" s="421" t="s">
        <v>455</v>
      </c>
      <c r="C161" s="348" t="s">
        <v>92</v>
      </c>
      <c r="D161" s="408">
        <v>1.44</v>
      </c>
      <c r="E161" s="409">
        <f t="shared" ref="E161:E164" si="50">H161*(1+$D$11)</f>
        <v>405.95023559049548</v>
      </c>
      <c r="F161" s="351" t="s">
        <v>219</v>
      </c>
      <c r="G161" s="348" t="s">
        <v>456</v>
      </c>
      <c r="H161" s="423">
        <v>325.08999999999997</v>
      </c>
      <c r="I161" s="410">
        <f t="shared" si="49"/>
        <v>584.56833925031344</v>
      </c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6"/>
      <c r="AL161" s="56"/>
      <c r="AM161" s="56"/>
      <c r="AN161" s="56"/>
      <c r="AO161" s="56"/>
      <c r="AP161" s="56"/>
      <c r="AQ161" s="56"/>
      <c r="AR161" s="56"/>
      <c r="AS161" s="56"/>
    </row>
    <row r="162" spans="1:45" s="1" customFormat="1" x14ac:dyDescent="0.25">
      <c r="A162" s="312" t="s">
        <v>591</v>
      </c>
      <c r="B162" s="421" t="s">
        <v>448</v>
      </c>
      <c r="C162" s="348" t="s">
        <v>45</v>
      </c>
      <c r="D162" s="408">
        <v>9.048</v>
      </c>
      <c r="E162" s="409">
        <f t="shared" si="50"/>
        <v>9.3779761582473196</v>
      </c>
      <c r="F162" s="351" t="s">
        <v>219</v>
      </c>
      <c r="G162" s="348" t="s">
        <v>449</v>
      </c>
      <c r="H162" s="412">
        <v>7.51</v>
      </c>
      <c r="I162" s="410">
        <f t="shared" si="49"/>
        <v>84.851928279821749</v>
      </c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6"/>
      <c r="AL162" s="56"/>
      <c r="AM162" s="56"/>
      <c r="AN162" s="56"/>
      <c r="AO162" s="56"/>
      <c r="AP162" s="56"/>
      <c r="AQ162" s="56"/>
      <c r="AR162" s="56"/>
      <c r="AS162" s="56"/>
    </row>
    <row r="163" spans="1:45" s="1" customFormat="1" x14ac:dyDescent="0.25">
      <c r="A163" s="312" t="s">
        <v>592</v>
      </c>
      <c r="B163" s="421" t="s">
        <v>450</v>
      </c>
      <c r="C163" s="348" t="s">
        <v>45</v>
      </c>
      <c r="D163" s="408">
        <v>2.8182</v>
      </c>
      <c r="E163" s="409">
        <f t="shared" si="50"/>
        <v>9.3280268844350847</v>
      </c>
      <c r="F163" s="351" t="s">
        <v>219</v>
      </c>
      <c r="G163" s="348" t="s">
        <v>451</v>
      </c>
      <c r="H163" s="412">
        <v>7.47</v>
      </c>
      <c r="I163" s="410">
        <f t="shared" si="49"/>
        <v>26.288245365714957</v>
      </c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6"/>
      <c r="AQ163" s="56"/>
      <c r="AR163" s="56"/>
      <c r="AS163" s="56"/>
    </row>
    <row r="164" spans="1:45" s="1" customFormat="1" ht="25.5" x14ac:dyDescent="0.25">
      <c r="A164" s="312" t="s">
        <v>593</v>
      </c>
      <c r="B164" s="421" t="s">
        <v>457</v>
      </c>
      <c r="C164" s="348" t="s">
        <v>91</v>
      </c>
      <c r="D164" s="408">
        <v>3</v>
      </c>
      <c r="E164" s="409">
        <f t="shared" si="50"/>
        <v>78.195588153055553</v>
      </c>
      <c r="F164" s="351" t="s">
        <v>219</v>
      </c>
      <c r="G164" s="348" t="s">
        <v>458</v>
      </c>
      <c r="H164" s="422">
        <v>62.62</v>
      </c>
      <c r="I164" s="410">
        <f t="shared" si="49"/>
        <v>234.58676445916666</v>
      </c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</row>
    <row r="165" spans="1:45" s="1" customFormat="1" x14ac:dyDescent="0.25">
      <c r="A165" s="315" t="s">
        <v>594</v>
      </c>
      <c r="B165" s="285" t="s">
        <v>427</v>
      </c>
      <c r="C165" s="286"/>
      <c r="D165" s="287"/>
      <c r="E165" s="288"/>
      <c r="F165" s="289"/>
      <c r="G165" s="290"/>
      <c r="H165" s="291"/>
      <c r="I165" s="322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</row>
    <row r="166" spans="1:45" s="1" customFormat="1" ht="25.5" x14ac:dyDescent="0.25">
      <c r="A166" s="312" t="s">
        <v>595</v>
      </c>
      <c r="B166" s="421" t="s">
        <v>455</v>
      </c>
      <c r="C166" s="348" t="s">
        <v>92</v>
      </c>
      <c r="D166" s="408">
        <v>0.34799999999999998</v>
      </c>
      <c r="E166" s="409">
        <f t="shared" ref="E166:E169" si="51">H166*(1+$D$11)</f>
        <v>405.95023559049548</v>
      </c>
      <c r="F166" s="351" t="s">
        <v>219</v>
      </c>
      <c r="G166" s="348" t="s">
        <v>456</v>
      </c>
      <c r="H166" s="423">
        <v>325.08999999999997</v>
      </c>
      <c r="I166" s="410">
        <f t="shared" si="49"/>
        <v>141.27068198549242</v>
      </c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</row>
    <row r="167" spans="1:45" s="1" customFormat="1" x14ac:dyDescent="0.25">
      <c r="A167" s="312" t="s">
        <v>596</v>
      </c>
      <c r="B167" s="421" t="s">
        <v>448</v>
      </c>
      <c r="C167" s="348" t="s">
        <v>45</v>
      </c>
      <c r="D167" s="408">
        <v>21.84</v>
      </c>
      <c r="E167" s="409">
        <f t="shared" si="51"/>
        <v>9.3779761582473196</v>
      </c>
      <c r="F167" s="351" t="s">
        <v>219</v>
      </c>
      <c r="G167" s="348" t="s">
        <v>449</v>
      </c>
      <c r="H167" s="412">
        <v>7.51</v>
      </c>
      <c r="I167" s="410">
        <f t="shared" si="49"/>
        <v>204.81499929612147</v>
      </c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6"/>
      <c r="AL167" s="56"/>
      <c r="AM167" s="56"/>
      <c r="AN167" s="56"/>
      <c r="AO167" s="56"/>
      <c r="AP167" s="56"/>
      <c r="AQ167" s="56"/>
      <c r="AR167" s="56"/>
      <c r="AS167" s="56"/>
    </row>
    <row r="168" spans="1:45" s="1" customFormat="1" x14ac:dyDescent="0.25">
      <c r="A168" s="312" t="s">
        <v>597</v>
      </c>
      <c r="B168" s="421" t="s">
        <v>450</v>
      </c>
      <c r="C168" s="348" t="s">
        <v>45</v>
      </c>
      <c r="D168" s="408">
        <v>5.0049999999999999</v>
      </c>
      <c r="E168" s="409">
        <f t="shared" si="51"/>
        <v>9.3280268844350847</v>
      </c>
      <c r="F168" s="351" t="s">
        <v>219</v>
      </c>
      <c r="G168" s="348" t="s">
        <v>451</v>
      </c>
      <c r="H168" s="412">
        <v>7.47</v>
      </c>
      <c r="I168" s="410">
        <f t="shared" si="49"/>
        <v>46.686774556597598</v>
      </c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/>
      <c r="AN168" s="56"/>
      <c r="AO168" s="56"/>
      <c r="AP168" s="56"/>
      <c r="AQ168" s="56"/>
      <c r="AR168" s="56"/>
      <c r="AS168" s="56"/>
    </row>
    <row r="169" spans="1:45" s="1" customFormat="1" ht="25.5" x14ac:dyDescent="0.25">
      <c r="A169" s="312" t="s">
        <v>598</v>
      </c>
      <c r="B169" s="421" t="s">
        <v>457</v>
      </c>
      <c r="C169" s="348" t="s">
        <v>91</v>
      </c>
      <c r="D169" s="408">
        <v>7</v>
      </c>
      <c r="E169" s="409">
        <f t="shared" si="51"/>
        <v>78.195588153055553</v>
      </c>
      <c r="F169" s="351" t="s">
        <v>219</v>
      </c>
      <c r="G169" s="348" t="s">
        <v>458</v>
      </c>
      <c r="H169" s="422">
        <v>62.62</v>
      </c>
      <c r="I169" s="410">
        <f t="shared" si="49"/>
        <v>547.36911707138893</v>
      </c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</row>
    <row r="170" spans="1:45" s="1" customFormat="1" x14ac:dyDescent="0.25">
      <c r="A170" s="315" t="s">
        <v>599</v>
      </c>
      <c r="B170" s="285" t="s">
        <v>425</v>
      </c>
      <c r="C170" s="286"/>
      <c r="D170" s="287"/>
      <c r="E170" s="288"/>
      <c r="F170" s="289"/>
      <c r="G170" s="290"/>
      <c r="H170" s="291"/>
      <c r="I170" s="322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</row>
    <row r="171" spans="1:45" s="1" customFormat="1" ht="25.5" x14ac:dyDescent="0.25">
      <c r="A171" s="312" t="s">
        <v>600</v>
      </c>
      <c r="B171" s="421" t="s">
        <v>444</v>
      </c>
      <c r="C171" s="348" t="s">
        <v>92</v>
      </c>
      <c r="D171" s="408">
        <v>0.47399999999999998</v>
      </c>
      <c r="E171" s="409">
        <f t="shared" ref="E171:E175" si="52">H171*(1+$D$11)</f>
        <v>383.49803701189546</v>
      </c>
      <c r="F171" s="351" t="s">
        <v>219</v>
      </c>
      <c r="G171" s="348" t="s">
        <v>445</v>
      </c>
      <c r="H171" s="422">
        <v>307.11</v>
      </c>
      <c r="I171" s="410">
        <f t="shared" si="49"/>
        <v>181.77806954363845</v>
      </c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</row>
    <row r="172" spans="1:45" s="1" customFormat="1" ht="25.5" x14ac:dyDescent="0.25">
      <c r="A172" s="312" t="s">
        <v>601</v>
      </c>
      <c r="B172" s="421" t="s">
        <v>454</v>
      </c>
      <c r="C172" s="348" t="s">
        <v>92</v>
      </c>
      <c r="D172" s="408">
        <f>2.65*1.2</f>
        <v>3.1799999999999997</v>
      </c>
      <c r="E172" s="409">
        <f t="shared" si="52"/>
        <v>111.97378456858019</v>
      </c>
      <c r="F172" s="351" t="s">
        <v>36</v>
      </c>
      <c r="G172" s="348">
        <v>96522</v>
      </c>
      <c r="H172" s="422">
        <v>89.67</v>
      </c>
      <c r="I172" s="410">
        <f t="shared" si="49"/>
        <v>356.07663492808496</v>
      </c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</row>
    <row r="173" spans="1:45" s="1" customFormat="1" x14ac:dyDescent="0.25">
      <c r="A173" s="312" t="s">
        <v>602</v>
      </c>
      <c r="B173" s="421" t="s">
        <v>448</v>
      </c>
      <c r="C173" s="348" t="s">
        <v>45</v>
      </c>
      <c r="D173" s="408">
        <v>19.2</v>
      </c>
      <c r="E173" s="409">
        <f t="shared" si="52"/>
        <v>9.3779761582473196</v>
      </c>
      <c r="F173" s="351" t="s">
        <v>219</v>
      </c>
      <c r="G173" s="348" t="s">
        <v>449</v>
      </c>
      <c r="H173" s="412">
        <v>7.51</v>
      </c>
      <c r="I173" s="410">
        <f t="shared" si="49"/>
        <v>180.05714223834852</v>
      </c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</row>
    <row r="174" spans="1:45" s="1" customFormat="1" ht="25.5" x14ac:dyDescent="0.25">
      <c r="A174" s="312" t="s">
        <v>603</v>
      </c>
      <c r="B174" s="421" t="s">
        <v>452</v>
      </c>
      <c r="C174" s="348" t="s">
        <v>91</v>
      </c>
      <c r="D174" s="408">
        <v>8.82</v>
      </c>
      <c r="E174" s="409">
        <f t="shared" si="52"/>
        <v>5.6942172145949108</v>
      </c>
      <c r="F174" s="351" t="s">
        <v>36</v>
      </c>
      <c r="G174" s="424" t="s">
        <v>453</v>
      </c>
      <c r="H174" s="425">
        <v>4.5599999999999996</v>
      </c>
      <c r="I174" s="410">
        <f t="shared" si="49"/>
        <v>50.222995832727115</v>
      </c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</row>
    <row r="175" spans="1:45" s="1" customFormat="1" ht="25.5" x14ac:dyDescent="0.25">
      <c r="A175" s="312" t="s">
        <v>604</v>
      </c>
      <c r="B175" s="421" t="s">
        <v>457</v>
      </c>
      <c r="C175" s="348" t="s">
        <v>91</v>
      </c>
      <c r="D175" s="408">
        <v>3.6</v>
      </c>
      <c r="E175" s="409">
        <f t="shared" si="52"/>
        <v>78.195588153055553</v>
      </c>
      <c r="F175" s="351" t="s">
        <v>219</v>
      </c>
      <c r="G175" s="348" t="s">
        <v>458</v>
      </c>
      <c r="H175" s="422">
        <v>62.62</v>
      </c>
      <c r="I175" s="410">
        <f t="shared" ref="I175" si="53">E175*D175</f>
        <v>281.50411735099999</v>
      </c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6"/>
      <c r="AQ175" s="56"/>
      <c r="AR175" s="56"/>
      <c r="AS175" s="56"/>
    </row>
    <row r="176" spans="1:45" s="1" customFormat="1" x14ac:dyDescent="0.25">
      <c r="A176" s="315" t="s">
        <v>605</v>
      </c>
      <c r="B176" s="285" t="s">
        <v>441</v>
      </c>
      <c r="C176" s="286"/>
      <c r="D176" s="287"/>
      <c r="E176" s="288"/>
      <c r="F176" s="289"/>
      <c r="G176" s="290"/>
      <c r="H176" s="291"/>
      <c r="I176" s="322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6"/>
      <c r="AL176" s="56"/>
      <c r="AM176" s="56"/>
      <c r="AN176" s="56"/>
      <c r="AO176" s="56"/>
      <c r="AP176" s="56"/>
      <c r="AQ176" s="56"/>
      <c r="AR176" s="56"/>
      <c r="AS176" s="56"/>
    </row>
    <row r="177" spans="1:45" s="1" customFormat="1" ht="25.5" x14ac:dyDescent="0.25">
      <c r="A177" s="312" t="s">
        <v>606</v>
      </c>
      <c r="B177" s="421" t="s">
        <v>455</v>
      </c>
      <c r="C177" s="348" t="s">
        <v>92</v>
      </c>
      <c r="D177" s="408">
        <v>1.6</v>
      </c>
      <c r="E177" s="409">
        <f t="shared" ref="E177:E179" si="54">H177*(1+$D$11)</f>
        <v>405.95023559049548</v>
      </c>
      <c r="F177" s="351" t="s">
        <v>219</v>
      </c>
      <c r="G177" s="348" t="s">
        <v>456</v>
      </c>
      <c r="H177" s="423">
        <v>325.08999999999997</v>
      </c>
      <c r="I177" s="410">
        <f t="shared" si="49"/>
        <v>649.52037694479282</v>
      </c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</row>
    <row r="178" spans="1:45" s="1" customFormat="1" x14ac:dyDescent="0.25">
      <c r="A178" s="312" t="s">
        <v>607</v>
      </c>
      <c r="B178" s="421" t="s">
        <v>448</v>
      </c>
      <c r="C178" s="348" t="s">
        <v>45</v>
      </c>
      <c r="D178" s="408">
        <v>218.4</v>
      </c>
      <c r="E178" s="409">
        <f t="shared" si="54"/>
        <v>9.3779761582473196</v>
      </c>
      <c r="F178" s="351" t="s">
        <v>219</v>
      </c>
      <c r="G178" s="348" t="s">
        <v>449</v>
      </c>
      <c r="H178" s="412">
        <v>7.51</v>
      </c>
      <c r="I178" s="410">
        <f t="shared" si="49"/>
        <v>2048.1499929612146</v>
      </c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</row>
    <row r="179" spans="1:45" s="1" customFormat="1" x14ac:dyDescent="0.25">
      <c r="A179" s="312" t="s">
        <v>608</v>
      </c>
      <c r="B179" s="353" t="s">
        <v>465</v>
      </c>
      <c r="C179" s="348" t="s">
        <v>91</v>
      </c>
      <c r="D179" s="349">
        <v>10.199999999999999</v>
      </c>
      <c r="E179" s="409">
        <f t="shared" si="54"/>
        <v>71.027867360999679</v>
      </c>
      <c r="F179" s="351" t="s">
        <v>219</v>
      </c>
      <c r="G179" s="348" t="s">
        <v>466</v>
      </c>
      <c r="H179" s="426">
        <v>56.88</v>
      </c>
      <c r="I179" s="410">
        <f t="shared" si="49"/>
        <v>724.4842470821967</v>
      </c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</row>
    <row r="180" spans="1:45" s="1" customFormat="1" x14ac:dyDescent="0.25">
      <c r="A180" s="314" t="s">
        <v>609</v>
      </c>
      <c r="B180" s="260" t="s">
        <v>470</v>
      </c>
      <c r="C180" s="261"/>
      <c r="D180" s="262"/>
      <c r="E180" s="263"/>
      <c r="F180" s="264"/>
      <c r="G180" s="265"/>
      <c r="H180" s="266"/>
      <c r="I180" s="321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</row>
    <row r="181" spans="1:45" s="1" customFormat="1" x14ac:dyDescent="0.25">
      <c r="A181" s="420" t="s">
        <v>610</v>
      </c>
      <c r="B181" s="279" t="s">
        <v>428</v>
      </c>
      <c r="C181" s="280"/>
      <c r="D181" s="281"/>
      <c r="E181" s="282"/>
      <c r="F181" s="283"/>
      <c r="G181" s="280"/>
      <c r="H181" s="284"/>
      <c r="I181" s="322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6"/>
      <c r="AQ181" s="56"/>
      <c r="AR181" s="56"/>
      <c r="AS181" s="56"/>
    </row>
    <row r="182" spans="1:45" s="1" customFormat="1" ht="25.5" x14ac:dyDescent="0.25">
      <c r="A182" s="419" t="s">
        <v>611</v>
      </c>
      <c r="B182" s="421" t="s">
        <v>455</v>
      </c>
      <c r="C182" s="348" t="s">
        <v>92</v>
      </c>
      <c r="D182" s="408">
        <v>0.57999999999999996</v>
      </c>
      <c r="E182" s="409">
        <f t="shared" ref="E182:E185" si="55">H182*(1+$D$11)</f>
        <v>405.95023559049548</v>
      </c>
      <c r="F182" s="351" t="s">
        <v>219</v>
      </c>
      <c r="G182" s="348" t="s">
        <v>456</v>
      </c>
      <c r="H182" s="423">
        <v>325.08999999999997</v>
      </c>
      <c r="I182" s="410">
        <f t="shared" ref="I182:I185" si="56">E182*D182</f>
        <v>235.45113664248737</v>
      </c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  <c r="AK182" s="56"/>
      <c r="AL182" s="56"/>
      <c r="AM182" s="56"/>
      <c r="AN182" s="56"/>
      <c r="AO182" s="56"/>
      <c r="AP182" s="56"/>
      <c r="AQ182" s="56"/>
      <c r="AR182" s="56"/>
      <c r="AS182" s="56"/>
    </row>
    <row r="183" spans="1:45" s="1" customFormat="1" x14ac:dyDescent="0.25">
      <c r="A183" s="419" t="s">
        <v>612</v>
      </c>
      <c r="B183" s="421" t="s">
        <v>448</v>
      </c>
      <c r="C183" s="348" t="s">
        <v>45</v>
      </c>
      <c r="D183" s="408">
        <v>25.46</v>
      </c>
      <c r="E183" s="409">
        <f t="shared" si="55"/>
        <v>9.3779761582473196</v>
      </c>
      <c r="F183" s="351" t="s">
        <v>219</v>
      </c>
      <c r="G183" s="348" t="s">
        <v>449</v>
      </c>
      <c r="H183" s="412">
        <v>7.51</v>
      </c>
      <c r="I183" s="410">
        <f t="shared" si="56"/>
        <v>238.76327298897675</v>
      </c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 s="56"/>
      <c r="AL183" s="56"/>
      <c r="AM183" s="56"/>
      <c r="AN183" s="56"/>
      <c r="AO183" s="56"/>
      <c r="AP183" s="56"/>
      <c r="AQ183" s="56"/>
      <c r="AR183" s="56"/>
      <c r="AS183" s="56"/>
    </row>
    <row r="184" spans="1:45" s="1" customFormat="1" x14ac:dyDescent="0.25">
      <c r="A184" s="419" t="s">
        <v>613</v>
      </c>
      <c r="B184" s="421" t="s">
        <v>450</v>
      </c>
      <c r="C184" s="348" t="s">
        <v>45</v>
      </c>
      <c r="D184" s="408">
        <v>29.32</v>
      </c>
      <c r="E184" s="409">
        <f t="shared" si="55"/>
        <v>9.3280268844350847</v>
      </c>
      <c r="F184" s="351" t="s">
        <v>219</v>
      </c>
      <c r="G184" s="348" t="s">
        <v>451</v>
      </c>
      <c r="H184" s="412">
        <v>7.47</v>
      </c>
      <c r="I184" s="410">
        <f t="shared" si="56"/>
        <v>273.49774825163666</v>
      </c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</row>
    <row r="185" spans="1:45" s="1" customFormat="1" ht="25.5" x14ac:dyDescent="0.25">
      <c r="A185" s="419" t="s">
        <v>614</v>
      </c>
      <c r="B185" s="421" t="s">
        <v>457</v>
      </c>
      <c r="C185" s="348" t="s">
        <v>91</v>
      </c>
      <c r="D185" s="408">
        <v>34</v>
      </c>
      <c r="E185" s="409">
        <f t="shared" si="55"/>
        <v>78.195588153055553</v>
      </c>
      <c r="F185" s="351" t="s">
        <v>219</v>
      </c>
      <c r="G185" s="348" t="s">
        <v>458</v>
      </c>
      <c r="H185" s="422">
        <v>62.62</v>
      </c>
      <c r="I185" s="410">
        <f t="shared" si="56"/>
        <v>2658.6499972038887</v>
      </c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</row>
    <row r="186" spans="1:45" s="1" customFormat="1" x14ac:dyDescent="0.25">
      <c r="A186" s="420" t="s">
        <v>615</v>
      </c>
      <c r="B186" s="285" t="s">
        <v>427</v>
      </c>
      <c r="C186" s="286"/>
      <c r="D186" s="287"/>
      <c r="E186" s="288"/>
      <c r="F186" s="289"/>
      <c r="G186" s="290"/>
      <c r="H186" s="291"/>
      <c r="I186" s="322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</row>
    <row r="187" spans="1:45" s="1" customFormat="1" ht="25.5" x14ac:dyDescent="0.25">
      <c r="A187" s="419" t="s">
        <v>616</v>
      </c>
      <c r="B187" s="421" t="s">
        <v>455</v>
      </c>
      <c r="C187" s="348" t="s">
        <v>92</v>
      </c>
      <c r="D187" s="408">
        <v>3.52</v>
      </c>
      <c r="E187" s="409">
        <f t="shared" ref="E187:E190" si="57">H187*(1+$D$11)</f>
        <v>405.95023559049548</v>
      </c>
      <c r="F187" s="351" t="s">
        <v>219</v>
      </c>
      <c r="G187" s="348" t="s">
        <v>456</v>
      </c>
      <c r="H187" s="423">
        <v>325.08999999999997</v>
      </c>
      <c r="I187" s="410">
        <f t="shared" ref="I187:I190" si="58">E187*D187</f>
        <v>1428.9448292785441</v>
      </c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 s="56"/>
      <c r="AL187" s="56"/>
      <c r="AM187" s="56"/>
      <c r="AN187" s="56"/>
      <c r="AO187" s="56"/>
      <c r="AP187" s="56"/>
      <c r="AQ187" s="56"/>
      <c r="AR187" s="56"/>
      <c r="AS187" s="56"/>
    </row>
    <row r="188" spans="1:45" s="1" customFormat="1" x14ac:dyDescent="0.25">
      <c r="A188" s="419" t="s">
        <v>617</v>
      </c>
      <c r="B188" s="421" t="s">
        <v>448</v>
      </c>
      <c r="C188" s="348" t="s">
        <v>45</v>
      </c>
      <c r="D188" s="408">
        <v>105.95</v>
      </c>
      <c r="E188" s="409">
        <f t="shared" si="57"/>
        <v>9.3779761582473196</v>
      </c>
      <c r="F188" s="351" t="s">
        <v>219</v>
      </c>
      <c r="G188" s="348" t="s">
        <v>449</v>
      </c>
      <c r="H188" s="412">
        <v>7.51</v>
      </c>
      <c r="I188" s="410">
        <f t="shared" si="58"/>
        <v>993.59657396630348</v>
      </c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 s="56"/>
      <c r="AL188" s="56"/>
      <c r="AM188" s="56"/>
      <c r="AN188" s="56"/>
      <c r="AO188" s="56"/>
      <c r="AP188" s="56"/>
      <c r="AQ188" s="56"/>
      <c r="AR188" s="56"/>
      <c r="AS188" s="56"/>
    </row>
    <row r="189" spans="1:45" s="1" customFormat="1" x14ac:dyDescent="0.25">
      <c r="A189" s="419" t="s">
        <v>618</v>
      </c>
      <c r="B189" s="421" t="s">
        <v>450</v>
      </c>
      <c r="C189" s="348" t="s">
        <v>45</v>
      </c>
      <c r="D189" s="408">
        <v>43.97</v>
      </c>
      <c r="E189" s="409">
        <f t="shared" si="57"/>
        <v>9.3280268844350847</v>
      </c>
      <c r="F189" s="351" t="s">
        <v>219</v>
      </c>
      <c r="G189" s="348" t="s">
        <v>451</v>
      </c>
      <c r="H189" s="412">
        <v>7.47</v>
      </c>
      <c r="I189" s="410">
        <f t="shared" si="58"/>
        <v>410.15334210861067</v>
      </c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 s="56"/>
      <c r="AL189" s="56"/>
      <c r="AM189" s="56"/>
      <c r="AN189" s="56"/>
      <c r="AO189" s="56"/>
      <c r="AP189" s="56"/>
      <c r="AQ189" s="56"/>
      <c r="AR189" s="56"/>
      <c r="AS189" s="56"/>
    </row>
    <row r="190" spans="1:45" s="1" customFormat="1" ht="25.5" x14ac:dyDescent="0.25">
      <c r="A190" s="419" t="s">
        <v>619</v>
      </c>
      <c r="B190" s="421" t="s">
        <v>457</v>
      </c>
      <c r="C190" s="348" t="s">
        <v>91</v>
      </c>
      <c r="D190" s="408">
        <v>54</v>
      </c>
      <c r="E190" s="409">
        <f t="shared" si="57"/>
        <v>78.195588153055553</v>
      </c>
      <c r="F190" s="351" t="s">
        <v>219</v>
      </c>
      <c r="G190" s="348" t="s">
        <v>458</v>
      </c>
      <c r="H190" s="422">
        <v>62.62</v>
      </c>
      <c r="I190" s="410">
        <f t="shared" si="58"/>
        <v>4222.561760265</v>
      </c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</row>
    <row r="191" spans="1:45" s="1" customFormat="1" x14ac:dyDescent="0.25">
      <c r="A191" s="420" t="s">
        <v>620</v>
      </c>
      <c r="B191" s="285" t="s">
        <v>425</v>
      </c>
      <c r="C191" s="286"/>
      <c r="D191" s="287"/>
      <c r="E191" s="288"/>
      <c r="F191" s="289"/>
      <c r="G191" s="290"/>
      <c r="H191" s="291"/>
      <c r="I191" s="322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</row>
    <row r="192" spans="1:45" s="1" customFormat="1" ht="25.5" x14ac:dyDescent="0.25">
      <c r="A192" s="419" t="s">
        <v>621</v>
      </c>
      <c r="B192" s="421" t="s">
        <v>444</v>
      </c>
      <c r="C192" s="348" t="s">
        <v>92</v>
      </c>
      <c r="D192" s="408">
        <v>2.91</v>
      </c>
      <c r="E192" s="409">
        <f t="shared" ref="E192:E196" si="59">H192*(1+$D$11)</f>
        <v>383.49803701189546</v>
      </c>
      <c r="F192" s="351" t="s">
        <v>219</v>
      </c>
      <c r="G192" s="348" t="s">
        <v>445</v>
      </c>
      <c r="H192" s="422">
        <v>307.11</v>
      </c>
      <c r="I192" s="410">
        <f t="shared" ref="I192:I196" si="60">E192*D192</f>
        <v>1115.9792877046159</v>
      </c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</row>
    <row r="193" spans="1:45" s="1" customFormat="1" ht="25.5" x14ac:dyDescent="0.25">
      <c r="A193" s="419" t="s">
        <v>622</v>
      </c>
      <c r="B193" s="421" t="s">
        <v>454</v>
      </c>
      <c r="C193" s="348" t="s">
        <v>92</v>
      </c>
      <c r="D193" s="408">
        <f>12.9*1.2</f>
        <v>15.48</v>
      </c>
      <c r="E193" s="409">
        <f t="shared" si="59"/>
        <v>111.97378456858019</v>
      </c>
      <c r="F193" s="351" t="s">
        <v>36</v>
      </c>
      <c r="G193" s="348">
        <v>96522</v>
      </c>
      <c r="H193" s="422">
        <v>89.67</v>
      </c>
      <c r="I193" s="410">
        <f t="shared" si="60"/>
        <v>1733.3541851216214</v>
      </c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</row>
    <row r="194" spans="1:45" s="1" customFormat="1" x14ac:dyDescent="0.25">
      <c r="A194" s="419" t="s">
        <v>623</v>
      </c>
      <c r="B194" s="421" t="s">
        <v>448</v>
      </c>
      <c r="C194" s="348" t="s">
        <v>45</v>
      </c>
      <c r="D194" s="408">
        <v>76.88</v>
      </c>
      <c r="E194" s="409">
        <f t="shared" si="59"/>
        <v>9.3779761582473196</v>
      </c>
      <c r="F194" s="351" t="s">
        <v>219</v>
      </c>
      <c r="G194" s="348" t="s">
        <v>449</v>
      </c>
      <c r="H194" s="412">
        <v>7.51</v>
      </c>
      <c r="I194" s="410">
        <f t="shared" si="60"/>
        <v>720.97880704605393</v>
      </c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</row>
    <row r="195" spans="1:45" s="1" customFormat="1" ht="25.5" x14ac:dyDescent="0.25">
      <c r="A195" s="419" t="s">
        <v>624</v>
      </c>
      <c r="B195" s="421" t="s">
        <v>452</v>
      </c>
      <c r="C195" s="348" t="s">
        <v>91</v>
      </c>
      <c r="D195" s="408">
        <v>42.96</v>
      </c>
      <c r="E195" s="409">
        <f t="shared" si="59"/>
        <v>5.6942172145949108</v>
      </c>
      <c r="F195" s="351" t="s">
        <v>36</v>
      </c>
      <c r="G195" s="424" t="s">
        <v>453</v>
      </c>
      <c r="H195" s="425">
        <v>4.5599999999999996</v>
      </c>
      <c r="I195" s="410">
        <f t="shared" si="60"/>
        <v>244.62357153899737</v>
      </c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 s="56"/>
      <c r="AL195" s="56"/>
      <c r="AM195" s="56"/>
      <c r="AN195" s="56"/>
      <c r="AO195" s="56"/>
      <c r="AP195" s="56"/>
      <c r="AQ195" s="56"/>
      <c r="AR195" s="56"/>
      <c r="AS195" s="56"/>
    </row>
    <row r="196" spans="1:45" s="1" customFormat="1" ht="25.5" x14ac:dyDescent="0.25">
      <c r="A196" s="419" t="s">
        <v>625</v>
      </c>
      <c r="B196" s="421" t="s">
        <v>457</v>
      </c>
      <c r="C196" s="348" t="s">
        <v>91</v>
      </c>
      <c r="D196" s="408">
        <v>17.399999999999999</v>
      </c>
      <c r="E196" s="409">
        <f t="shared" si="59"/>
        <v>78.195588153055553</v>
      </c>
      <c r="F196" s="351" t="s">
        <v>219</v>
      </c>
      <c r="G196" s="348" t="s">
        <v>458</v>
      </c>
      <c r="H196" s="422">
        <v>62.62</v>
      </c>
      <c r="I196" s="410">
        <f t="shared" si="60"/>
        <v>1360.6032338631665</v>
      </c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 s="56"/>
      <c r="AL196" s="56"/>
      <c r="AM196" s="56"/>
      <c r="AN196" s="56"/>
      <c r="AO196" s="56"/>
      <c r="AP196" s="56"/>
      <c r="AQ196" s="56"/>
      <c r="AR196" s="56"/>
      <c r="AS196" s="56"/>
    </row>
    <row r="197" spans="1:45" s="1" customFormat="1" x14ac:dyDescent="0.25">
      <c r="A197" s="420" t="s">
        <v>626</v>
      </c>
      <c r="B197" s="279" t="s">
        <v>429</v>
      </c>
      <c r="C197" s="280"/>
      <c r="D197" s="281"/>
      <c r="E197" s="282"/>
      <c r="F197" s="283"/>
      <c r="G197" s="280"/>
      <c r="H197" s="284"/>
      <c r="I197" s="322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</row>
    <row r="198" spans="1:45" s="1" customFormat="1" ht="25.5" x14ac:dyDescent="0.25">
      <c r="A198" s="419" t="s">
        <v>627</v>
      </c>
      <c r="B198" s="421" t="s">
        <v>455</v>
      </c>
      <c r="C198" s="348" t="s">
        <v>92</v>
      </c>
      <c r="D198" s="408">
        <v>1.98</v>
      </c>
      <c r="E198" s="409">
        <f t="shared" ref="E198:E201" si="61">H198*(1+$D$11)</f>
        <v>405.95023559049548</v>
      </c>
      <c r="F198" s="351" t="s">
        <v>219</v>
      </c>
      <c r="G198" s="348" t="s">
        <v>456</v>
      </c>
      <c r="H198" s="423">
        <v>325.08999999999997</v>
      </c>
      <c r="I198" s="410">
        <f t="shared" ref="I198:I201" si="62">E198*D198</f>
        <v>803.78146646918105</v>
      </c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</row>
    <row r="199" spans="1:45" s="1" customFormat="1" ht="25.5" x14ac:dyDescent="0.25">
      <c r="A199" s="419" t="s">
        <v>628</v>
      </c>
      <c r="B199" s="421" t="s">
        <v>462</v>
      </c>
      <c r="C199" s="348" t="s">
        <v>91</v>
      </c>
      <c r="D199" s="408">
        <v>95</v>
      </c>
      <c r="E199" s="409">
        <f t="shared" si="61"/>
        <v>106.96636986890353</v>
      </c>
      <c r="F199" s="351" t="s">
        <v>219</v>
      </c>
      <c r="G199" s="348" t="s">
        <v>467</v>
      </c>
      <c r="H199" s="412">
        <v>85.66</v>
      </c>
      <c r="I199" s="410">
        <f t="shared" si="62"/>
        <v>10161.805137545834</v>
      </c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</row>
    <row r="200" spans="1:45" s="1" customFormat="1" ht="25.5" x14ac:dyDescent="0.25">
      <c r="A200" s="419" t="s">
        <v>629</v>
      </c>
      <c r="B200" s="421" t="s">
        <v>463</v>
      </c>
      <c r="C200" s="348" t="s">
        <v>91</v>
      </c>
      <c r="D200" s="408">
        <v>95</v>
      </c>
      <c r="E200" s="409">
        <f t="shared" si="61"/>
        <v>7.3425432503987009</v>
      </c>
      <c r="F200" s="351" t="s">
        <v>219</v>
      </c>
      <c r="G200" s="348" t="s">
        <v>464</v>
      </c>
      <c r="H200" s="422">
        <v>5.88</v>
      </c>
      <c r="I200" s="410">
        <f t="shared" si="62"/>
        <v>697.54160878787661</v>
      </c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</row>
    <row r="201" spans="1:45" s="1" customFormat="1" x14ac:dyDescent="0.25">
      <c r="A201" s="419" t="s">
        <v>630</v>
      </c>
      <c r="B201" s="421" t="s">
        <v>448</v>
      </c>
      <c r="C201" s="348" t="s">
        <v>45</v>
      </c>
      <c r="D201" s="408">
        <v>213.4</v>
      </c>
      <c r="E201" s="409">
        <f t="shared" si="61"/>
        <v>9.3779761582473196</v>
      </c>
      <c r="F201" s="351" t="s">
        <v>219</v>
      </c>
      <c r="G201" s="348" t="s">
        <v>449</v>
      </c>
      <c r="H201" s="412">
        <v>7.51</v>
      </c>
      <c r="I201" s="410">
        <f t="shared" si="62"/>
        <v>2001.2601121699781</v>
      </c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 s="56"/>
      <c r="AL201" s="56"/>
      <c r="AM201" s="56"/>
      <c r="AN201" s="56"/>
      <c r="AO201" s="56"/>
      <c r="AP201" s="56"/>
      <c r="AQ201" s="56"/>
      <c r="AR201" s="56"/>
      <c r="AS201" s="56"/>
    </row>
    <row r="202" spans="1:45" s="1" customFormat="1" x14ac:dyDescent="0.25">
      <c r="A202" s="461" t="s">
        <v>84</v>
      </c>
      <c r="B202" s="462"/>
      <c r="C202" s="462"/>
      <c r="D202" s="462"/>
      <c r="E202" s="462"/>
      <c r="F202" s="463"/>
      <c r="G202" s="177">
        <f>SUM(I121:I201)</f>
        <v>156453.83239296777</v>
      </c>
      <c r="H202" s="178"/>
      <c r="I202" s="320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 s="56"/>
      <c r="AL202" s="56"/>
      <c r="AM202" s="56"/>
      <c r="AN202" s="56"/>
      <c r="AO202" s="56"/>
      <c r="AP202" s="56"/>
      <c r="AQ202" s="56"/>
      <c r="AR202" s="56"/>
      <c r="AS202" s="56"/>
    </row>
    <row r="203" spans="1:45" s="1" customFormat="1" x14ac:dyDescent="0.25">
      <c r="A203" s="164">
        <v>6</v>
      </c>
      <c r="B203" s="165" t="s">
        <v>158</v>
      </c>
      <c r="C203" s="166"/>
      <c r="D203" s="191"/>
      <c r="E203" s="185"/>
      <c r="F203" s="168"/>
      <c r="G203" s="169"/>
      <c r="H203" s="163"/>
      <c r="I203" s="317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 s="56"/>
      <c r="AL203" s="56"/>
      <c r="AM203" s="56"/>
      <c r="AN203" s="56"/>
      <c r="AO203" s="56"/>
      <c r="AP203" s="56"/>
      <c r="AQ203" s="56"/>
      <c r="AR203" s="56"/>
      <c r="AS203" s="56"/>
    </row>
    <row r="204" spans="1:45" s="1" customFormat="1" ht="25.5" x14ac:dyDescent="0.25">
      <c r="A204" s="312" t="s">
        <v>68</v>
      </c>
      <c r="B204" s="353" t="s">
        <v>166</v>
      </c>
      <c r="C204" s="348" t="s">
        <v>43</v>
      </c>
      <c r="D204" s="349">
        <v>60</v>
      </c>
      <c r="E204" s="350">
        <f t="shared" ref="E204:E210" si="63">H204*(1+$D$11)</f>
        <v>16.474037224628471</v>
      </c>
      <c r="F204" s="351" t="s">
        <v>48</v>
      </c>
      <c r="G204" s="380" t="str">
        <f>'COMPOSIÇÕES '!A157</f>
        <v>13</v>
      </c>
      <c r="H204" s="354">
        <f>'COMPOSIÇÕES '!H170</f>
        <v>13.192614000000001</v>
      </c>
      <c r="I204" s="352">
        <f t="shared" ref="I204:I214" si="64">E204*D204</f>
        <v>988.44223347770833</v>
      </c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</row>
    <row r="205" spans="1:45" s="1" customFormat="1" ht="25.5" x14ac:dyDescent="0.25">
      <c r="A205" s="312" t="s">
        <v>159</v>
      </c>
      <c r="B205" s="353" t="s">
        <v>167</v>
      </c>
      <c r="C205" s="348" t="s">
        <v>43</v>
      </c>
      <c r="D205" s="349">
        <v>41.4</v>
      </c>
      <c r="E205" s="350">
        <f t="shared" si="63"/>
        <v>16.080686693357112</v>
      </c>
      <c r="F205" s="351" t="s">
        <v>48</v>
      </c>
      <c r="G205" s="380" t="str">
        <f>'COMPOSIÇÕES '!A172</f>
        <v>14</v>
      </c>
      <c r="H205" s="354">
        <f>'COMPOSIÇÕES '!H185</f>
        <v>12.877613999999999</v>
      </c>
      <c r="I205" s="352">
        <f t="shared" si="64"/>
        <v>665.7404291049844</v>
      </c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</row>
    <row r="206" spans="1:45" s="1" customFormat="1" ht="25.5" x14ac:dyDescent="0.25">
      <c r="A206" s="312" t="s">
        <v>160</v>
      </c>
      <c r="B206" s="353" t="s">
        <v>268</v>
      </c>
      <c r="C206" s="348" t="s">
        <v>43</v>
      </c>
      <c r="D206" s="349">
        <v>23.2</v>
      </c>
      <c r="E206" s="350">
        <f t="shared" si="63"/>
        <v>22.808229509942656</v>
      </c>
      <c r="F206" s="351" t="s">
        <v>48</v>
      </c>
      <c r="G206" s="380" t="str">
        <f>'COMPOSIÇÕES '!A187</f>
        <v>15</v>
      </c>
      <c r="H206" s="354">
        <f>'COMPOSIÇÕES '!H200</f>
        <v>18.265114000000001</v>
      </c>
      <c r="I206" s="352">
        <f t="shared" si="64"/>
        <v>529.15092463066958</v>
      </c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</row>
    <row r="207" spans="1:45" s="1" customFormat="1" ht="25.5" x14ac:dyDescent="0.25">
      <c r="A207" s="312" t="s">
        <v>161</v>
      </c>
      <c r="B207" s="353" t="s">
        <v>269</v>
      </c>
      <c r="C207" s="348" t="s">
        <v>43</v>
      </c>
      <c r="D207" s="349">
        <v>42</v>
      </c>
      <c r="E207" s="350">
        <f t="shared" si="63"/>
        <v>22.808229509942656</v>
      </c>
      <c r="F207" s="351" t="s">
        <v>48</v>
      </c>
      <c r="G207" s="380" t="str">
        <f>'COMPOSIÇÕES '!A187</f>
        <v>15</v>
      </c>
      <c r="H207" s="354">
        <f>'COMPOSIÇÕES '!H200</f>
        <v>18.265114000000001</v>
      </c>
      <c r="I207" s="352">
        <f t="shared" si="64"/>
        <v>957.94563941759156</v>
      </c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 s="56"/>
      <c r="AL207" s="56"/>
      <c r="AM207" s="56"/>
      <c r="AN207" s="56"/>
      <c r="AO207" s="56"/>
      <c r="AP207" s="56"/>
      <c r="AQ207" s="56"/>
      <c r="AR207" s="56"/>
      <c r="AS207" s="56"/>
    </row>
    <row r="208" spans="1:45" s="1" customFormat="1" ht="25.5" x14ac:dyDescent="0.25">
      <c r="A208" s="312" t="s">
        <v>162</v>
      </c>
      <c r="B208" s="353" t="s">
        <v>209</v>
      </c>
      <c r="C208" s="348" t="s">
        <v>42</v>
      </c>
      <c r="D208" s="349">
        <v>4</v>
      </c>
      <c r="E208" s="350">
        <f t="shared" si="63"/>
        <v>18.114246503437776</v>
      </c>
      <c r="F208" s="351" t="s">
        <v>48</v>
      </c>
      <c r="G208" s="380" t="str">
        <f>'COMPOSIÇÕES '!A202</f>
        <v>16</v>
      </c>
      <c r="H208" s="354">
        <f>'COMPOSIÇÕES '!H216</f>
        <v>14.506114000000002</v>
      </c>
      <c r="I208" s="352">
        <f t="shared" si="64"/>
        <v>72.456986013751106</v>
      </c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 s="56"/>
      <c r="AL208" s="56"/>
      <c r="AM208" s="56"/>
      <c r="AN208" s="56"/>
      <c r="AO208" s="56"/>
      <c r="AP208" s="56"/>
      <c r="AQ208" s="56"/>
      <c r="AR208" s="56"/>
      <c r="AS208" s="56"/>
    </row>
    <row r="209" spans="1:45" s="1" customFormat="1" ht="25.5" x14ac:dyDescent="0.25">
      <c r="A209" s="312" t="s">
        <v>163</v>
      </c>
      <c r="B209" s="353" t="s">
        <v>208</v>
      </c>
      <c r="C209" s="348" t="s">
        <v>43</v>
      </c>
      <c r="D209" s="349">
        <v>20.7</v>
      </c>
      <c r="E209" s="350">
        <f t="shared" si="63"/>
        <v>75.887057590638534</v>
      </c>
      <c r="F209" s="351" t="s">
        <v>48</v>
      </c>
      <c r="G209" s="380" t="str">
        <f>'COMPOSIÇÕES '!A218</f>
        <v>17</v>
      </c>
      <c r="H209" s="354">
        <f>'COMPOSIÇÕES '!H229</f>
        <v>60.771299999999997</v>
      </c>
      <c r="I209" s="352">
        <f t="shared" si="64"/>
        <v>1570.8620921262177</v>
      </c>
      <c r="J209" s="56"/>
      <c r="K209" s="395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 s="56"/>
      <c r="AL209" s="56"/>
      <c r="AM209" s="56"/>
      <c r="AN209" s="56"/>
      <c r="AO209" s="56"/>
      <c r="AP209" s="56"/>
      <c r="AQ209" s="56"/>
      <c r="AR209" s="56"/>
      <c r="AS209" s="56"/>
    </row>
    <row r="210" spans="1:45" s="1" customFormat="1" ht="25.5" x14ac:dyDescent="0.25">
      <c r="A210" s="312" t="s">
        <v>164</v>
      </c>
      <c r="B210" s="353" t="s">
        <v>207</v>
      </c>
      <c r="C210" s="348" t="s">
        <v>91</v>
      </c>
      <c r="D210" s="349">
        <v>234</v>
      </c>
      <c r="E210" s="350">
        <f t="shared" si="63"/>
        <v>65.713214678103952</v>
      </c>
      <c r="F210" s="351" t="s">
        <v>48</v>
      </c>
      <c r="G210" s="380" t="str">
        <f>'COMPOSIÇÕES '!A231</f>
        <v>18</v>
      </c>
      <c r="H210" s="354">
        <f>'COMPOSIÇÕES '!H241</f>
        <v>52.623960000000004</v>
      </c>
      <c r="I210" s="352">
        <f t="shared" si="64"/>
        <v>15376.892234676325</v>
      </c>
      <c r="J210" s="56"/>
      <c r="K210" s="395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</row>
    <row r="211" spans="1:45" s="1" customFormat="1" x14ac:dyDescent="0.25">
      <c r="A211" s="312" t="s">
        <v>165</v>
      </c>
      <c r="B211" s="353" t="s">
        <v>262</v>
      </c>
      <c r="C211" s="348" t="s">
        <v>42</v>
      </c>
      <c r="D211" s="349">
        <v>12</v>
      </c>
      <c r="E211" s="350">
        <f t="shared" ref="E211:E214" si="65">H211*(1+$D$11)</f>
        <v>862.21256403088091</v>
      </c>
      <c r="F211" s="351" t="s">
        <v>48</v>
      </c>
      <c r="G211" s="380" t="str">
        <f>'COMPOSIÇÕES '!A141</f>
        <v>12</v>
      </c>
      <c r="H211" s="354">
        <f>'COMPOSIÇÕES '!H155</f>
        <v>690.47055000000012</v>
      </c>
      <c r="I211" s="352">
        <f t="shared" si="64"/>
        <v>10346.550768370571</v>
      </c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</row>
    <row r="212" spans="1:45" s="1" customFormat="1" x14ac:dyDescent="0.25">
      <c r="A212" s="312" t="s">
        <v>631</v>
      </c>
      <c r="B212" s="353" t="s">
        <v>264</v>
      </c>
      <c r="C212" s="348" t="s">
        <v>42</v>
      </c>
      <c r="D212" s="349">
        <v>28</v>
      </c>
      <c r="E212" s="350">
        <f t="shared" si="65"/>
        <v>579.83314809291358</v>
      </c>
      <c r="F212" s="351" t="s">
        <v>48</v>
      </c>
      <c r="G212" s="380" t="s">
        <v>540</v>
      </c>
      <c r="H212" s="354">
        <f>'COMPOSIÇÕES '!H257</f>
        <v>464.33760000000001</v>
      </c>
      <c r="I212" s="352">
        <f t="shared" si="64"/>
        <v>16235.32814660158</v>
      </c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6"/>
      <c r="AC212" s="56"/>
      <c r="AD212" s="56"/>
      <c r="AE212" s="56"/>
      <c r="AF212" s="56"/>
      <c r="AG212" s="56"/>
      <c r="AH212" s="56"/>
      <c r="AI212" s="56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</row>
    <row r="213" spans="1:45" s="1" customFormat="1" x14ac:dyDescent="0.25">
      <c r="A213" s="312" t="s">
        <v>632</v>
      </c>
      <c r="B213" s="353" t="s">
        <v>270</v>
      </c>
      <c r="C213" s="348" t="s">
        <v>42</v>
      </c>
      <c r="D213" s="349">
        <v>2</v>
      </c>
      <c r="E213" s="350">
        <f t="shared" si="65"/>
        <v>1357.4270844146311</v>
      </c>
      <c r="F213" s="351" t="s">
        <v>48</v>
      </c>
      <c r="G213" s="380" t="str">
        <f>'COMPOSIÇÕES '!A285</f>
        <v>22</v>
      </c>
      <c r="H213" s="354">
        <f>'COMPOSIÇÕES '!H298</f>
        <v>1087.0445</v>
      </c>
      <c r="I213" s="352">
        <f t="shared" si="64"/>
        <v>2714.8541688292621</v>
      </c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  <c r="AA213" s="56"/>
      <c r="AB213" s="56"/>
      <c r="AC213" s="56"/>
      <c r="AD213" s="56"/>
      <c r="AE213" s="56"/>
      <c r="AF213" s="56"/>
      <c r="AG213" s="56"/>
      <c r="AH213" s="56"/>
      <c r="AI213" s="56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</row>
    <row r="214" spans="1:45" s="1" customFormat="1" x14ac:dyDescent="0.25">
      <c r="A214" s="312" t="s">
        <v>633</v>
      </c>
      <c r="B214" s="353" t="s">
        <v>267</v>
      </c>
      <c r="C214" s="348" t="s">
        <v>42</v>
      </c>
      <c r="D214" s="349">
        <v>12</v>
      </c>
      <c r="E214" s="350">
        <f t="shared" si="65"/>
        <v>490.05482283553863</v>
      </c>
      <c r="F214" s="351" t="s">
        <v>48</v>
      </c>
      <c r="G214" s="380" t="str">
        <f>'COMPOSIÇÕES '!A259</f>
        <v>20</v>
      </c>
      <c r="H214" s="354">
        <f>'COMPOSIÇÕES '!H270</f>
        <v>392.44200000000001</v>
      </c>
      <c r="I214" s="352">
        <f t="shared" si="64"/>
        <v>5880.6578740264631</v>
      </c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  <c r="AA214" s="56"/>
      <c r="AB214" s="56"/>
      <c r="AC214" s="56"/>
      <c r="AD214" s="56"/>
      <c r="AE214" s="56"/>
      <c r="AF214" s="56"/>
      <c r="AG214" s="56"/>
      <c r="AH214" s="56"/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</row>
    <row r="215" spans="1:45" s="1" customFormat="1" ht="15" customHeight="1" x14ac:dyDescent="0.25">
      <c r="A215" s="461" t="s">
        <v>84</v>
      </c>
      <c r="B215" s="462"/>
      <c r="C215" s="462"/>
      <c r="D215" s="462"/>
      <c r="E215" s="462"/>
      <c r="F215" s="463"/>
      <c r="G215" s="177">
        <f>SUM(I204:I214)</f>
        <v>55338.881497275128</v>
      </c>
      <c r="H215" s="178"/>
      <c r="I215" s="320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  <c r="AA215" s="56"/>
      <c r="AB215" s="56"/>
      <c r="AC215" s="56"/>
      <c r="AD215" s="56"/>
      <c r="AE215" s="56"/>
      <c r="AF215" s="56"/>
      <c r="AG215" s="56"/>
      <c r="AH215" s="56"/>
      <c r="AI215" s="56"/>
      <c r="AJ215" s="56"/>
      <c r="AK215" s="56"/>
      <c r="AL215" s="56"/>
      <c r="AM215" s="56"/>
      <c r="AN215" s="56"/>
      <c r="AO215" s="56"/>
      <c r="AP215" s="56"/>
      <c r="AQ215" s="56"/>
      <c r="AR215" s="56"/>
      <c r="AS215" s="56"/>
    </row>
    <row r="216" spans="1:45" s="1" customFormat="1" ht="15" customHeight="1" x14ac:dyDescent="0.25">
      <c r="A216" s="164">
        <v>7</v>
      </c>
      <c r="B216" s="165" t="s">
        <v>210</v>
      </c>
      <c r="C216" s="166"/>
      <c r="D216" s="191"/>
      <c r="E216" s="185"/>
      <c r="F216" s="168"/>
      <c r="G216" s="169"/>
      <c r="H216" s="163"/>
      <c r="I216" s="317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  <c r="AA216" s="56"/>
      <c r="AB216" s="56"/>
      <c r="AC216" s="56"/>
      <c r="AD216" s="56"/>
      <c r="AE216" s="56"/>
      <c r="AF216" s="56"/>
      <c r="AG216" s="56"/>
      <c r="AH216" s="56"/>
      <c r="AI216" s="56"/>
      <c r="AJ216" s="56"/>
      <c r="AK216" s="56"/>
      <c r="AL216" s="56"/>
      <c r="AM216" s="56"/>
      <c r="AN216" s="56"/>
      <c r="AO216" s="56"/>
      <c r="AP216" s="56"/>
      <c r="AQ216" s="56"/>
      <c r="AR216" s="56"/>
      <c r="AS216" s="56"/>
    </row>
    <row r="217" spans="1:45" s="1" customFormat="1" x14ac:dyDescent="0.25">
      <c r="A217" s="406" t="s">
        <v>157</v>
      </c>
      <c r="B217" s="353" t="s">
        <v>260</v>
      </c>
      <c r="C217" s="348" t="s">
        <v>42</v>
      </c>
      <c r="D217" s="349">
        <v>5</v>
      </c>
      <c r="E217" s="350">
        <f t="shared" ref="E217:E224" si="66">H217*(1+$D$11)</f>
        <v>17.344885331298972</v>
      </c>
      <c r="F217" s="351" t="s">
        <v>36</v>
      </c>
      <c r="G217" s="348">
        <v>37558</v>
      </c>
      <c r="H217" s="354">
        <v>13.89</v>
      </c>
      <c r="I217" s="352">
        <f t="shared" ref="I217:I224" si="67">E217*D217</f>
        <v>86.724426656494856</v>
      </c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  <c r="AA217" s="56"/>
      <c r="AB217" s="56"/>
      <c r="AC217" s="56"/>
      <c r="AD217" s="56"/>
      <c r="AE217" s="56"/>
      <c r="AF217" s="56"/>
      <c r="AG217" s="56"/>
      <c r="AH217" s="56"/>
      <c r="AI217" s="56"/>
      <c r="AJ217" s="56"/>
      <c r="AK217" s="56"/>
      <c r="AL217" s="56"/>
      <c r="AM217" s="56"/>
      <c r="AN217" s="56"/>
      <c r="AO217" s="56"/>
      <c r="AP217" s="56"/>
      <c r="AQ217" s="56"/>
      <c r="AR217" s="56"/>
      <c r="AS217" s="56"/>
    </row>
    <row r="218" spans="1:45" s="1" customFormat="1" x14ac:dyDescent="0.25">
      <c r="A218" s="406" t="s">
        <v>211</v>
      </c>
      <c r="B218" s="353" t="s">
        <v>261</v>
      </c>
      <c r="C218" s="348" t="s">
        <v>42</v>
      </c>
      <c r="D218" s="349">
        <v>3</v>
      </c>
      <c r="E218" s="350">
        <f t="shared" ref="E218" si="68">H218*(1+$D$11)</f>
        <v>29.357685683141746</v>
      </c>
      <c r="F218" s="351" t="s">
        <v>219</v>
      </c>
      <c r="G218" s="348" t="s">
        <v>415</v>
      </c>
      <c r="H218" s="354">
        <v>23.51</v>
      </c>
      <c r="I218" s="352">
        <f t="shared" si="67"/>
        <v>88.073057049425245</v>
      </c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  <c r="AA218" s="56"/>
      <c r="AB218" s="56"/>
      <c r="AC218" s="56"/>
      <c r="AD218" s="56"/>
      <c r="AE218" s="56"/>
      <c r="AF218" s="56"/>
      <c r="AG218" s="56"/>
      <c r="AH218" s="56"/>
      <c r="AI218" s="56"/>
      <c r="AJ218" s="56"/>
      <c r="AK218" s="56"/>
      <c r="AL218" s="56"/>
      <c r="AM218" s="56"/>
      <c r="AN218" s="56"/>
      <c r="AO218" s="56"/>
      <c r="AP218" s="56"/>
      <c r="AQ218" s="56"/>
      <c r="AR218" s="56"/>
      <c r="AS218" s="56"/>
    </row>
    <row r="219" spans="1:45" s="1" customFormat="1" x14ac:dyDescent="0.25">
      <c r="A219" s="406" t="s">
        <v>212</v>
      </c>
      <c r="B219" s="353" t="s">
        <v>259</v>
      </c>
      <c r="C219" s="348" t="s">
        <v>42</v>
      </c>
      <c r="D219" s="349">
        <v>2</v>
      </c>
      <c r="E219" s="350">
        <f t="shared" si="66"/>
        <v>29.994538924247756</v>
      </c>
      <c r="F219" s="351" t="s">
        <v>219</v>
      </c>
      <c r="G219" s="348" t="s">
        <v>416</v>
      </c>
      <c r="H219" s="354">
        <v>24.02</v>
      </c>
      <c r="I219" s="352">
        <f t="shared" si="67"/>
        <v>59.989077848495512</v>
      </c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  <c r="AA219" s="56"/>
      <c r="AB219" s="56"/>
      <c r="AC219" s="56"/>
      <c r="AD219" s="56"/>
      <c r="AE219" s="56"/>
      <c r="AF219" s="56"/>
      <c r="AG219" s="56"/>
      <c r="AH219" s="56"/>
      <c r="AI219" s="56"/>
      <c r="AJ219" s="56"/>
      <c r="AK219" s="56"/>
      <c r="AL219" s="56"/>
      <c r="AM219" s="56"/>
      <c r="AN219" s="56"/>
      <c r="AO219" s="56"/>
      <c r="AP219" s="56"/>
      <c r="AQ219" s="56"/>
      <c r="AR219" s="56"/>
      <c r="AS219" s="56"/>
    </row>
    <row r="220" spans="1:45" s="1" customFormat="1" x14ac:dyDescent="0.25">
      <c r="A220" s="406" t="s">
        <v>213</v>
      </c>
      <c r="B220" s="353" t="s">
        <v>412</v>
      </c>
      <c r="C220" s="348" t="s">
        <v>42</v>
      </c>
      <c r="D220" s="349">
        <v>2</v>
      </c>
      <c r="E220" s="350">
        <f>H220*(1+$D$11)</f>
        <v>29.994538924247756</v>
      </c>
      <c r="F220" s="351" t="s">
        <v>219</v>
      </c>
      <c r="G220" s="348" t="s">
        <v>417</v>
      </c>
      <c r="H220" s="354">
        <v>24.02</v>
      </c>
      <c r="I220" s="352">
        <f t="shared" si="67"/>
        <v>59.989077848495512</v>
      </c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  <c r="AI220" s="56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</row>
    <row r="221" spans="1:45" s="1" customFormat="1" x14ac:dyDescent="0.25">
      <c r="A221" s="406" t="s">
        <v>214</v>
      </c>
      <c r="B221" s="353" t="s">
        <v>413</v>
      </c>
      <c r="C221" s="348" t="s">
        <v>42</v>
      </c>
      <c r="D221" s="349">
        <v>1</v>
      </c>
      <c r="E221" s="350">
        <f t="shared" si="66"/>
        <v>17.344885331298972</v>
      </c>
      <c r="F221" s="351" t="s">
        <v>36</v>
      </c>
      <c r="G221" s="348">
        <v>37558</v>
      </c>
      <c r="H221" s="354">
        <v>13.89</v>
      </c>
      <c r="I221" s="352">
        <f t="shared" si="67"/>
        <v>17.344885331298972</v>
      </c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  <c r="AA221" s="56"/>
      <c r="AB221" s="56"/>
      <c r="AC221" s="56"/>
      <c r="AD221" s="56"/>
      <c r="AE221" s="56"/>
      <c r="AF221" s="56"/>
      <c r="AG221" s="56"/>
      <c r="AH221" s="56"/>
      <c r="AI221" s="56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</row>
    <row r="222" spans="1:45" s="1" customFormat="1" x14ac:dyDescent="0.25">
      <c r="A222" s="406" t="s">
        <v>215</v>
      </c>
      <c r="B222" s="353" t="s">
        <v>414</v>
      </c>
      <c r="C222" s="348" t="s">
        <v>42</v>
      </c>
      <c r="D222" s="349">
        <v>7</v>
      </c>
      <c r="E222" s="350">
        <f t="shared" si="66"/>
        <v>9.3030522475289672</v>
      </c>
      <c r="F222" s="351" t="s">
        <v>36</v>
      </c>
      <c r="G222" s="348">
        <v>37539</v>
      </c>
      <c r="H222" s="354">
        <v>7.45</v>
      </c>
      <c r="I222" s="352">
        <f t="shared" si="67"/>
        <v>65.12136573270277</v>
      </c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  <c r="AA222" s="56"/>
      <c r="AB222" s="56"/>
      <c r="AC222" s="56"/>
      <c r="AD222" s="56"/>
      <c r="AE222" s="56"/>
      <c r="AF222" s="56"/>
      <c r="AG222" s="56"/>
      <c r="AH222" s="56"/>
      <c r="AI222" s="56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</row>
    <row r="223" spans="1:45" s="1" customFormat="1" x14ac:dyDescent="0.25">
      <c r="A223" s="406" t="s">
        <v>216</v>
      </c>
      <c r="B223" s="353" t="s">
        <v>547</v>
      </c>
      <c r="C223" s="348" t="s">
        <v>42</v>
      </c>
      <c r="D223" s="349">
        <v>3</v>
      </c>
      <c r="E223" s="350">
        <f t="shared" si="66"/>
        <v>187.95911735544431</v>
      </c>
      <c r="F223" s="351" t="s">
        <v>219</v>
      </c>
      <c r="G223" s="348" t="s">
        <v>257</v>
      </c>
      <c r="H223" s="354">
        <v>150.52000000000001</v>
      </c>
      <c r="I223" s="352">
        <f t="shared" si="67"/>
        <v>563.87735206633295</v>
      </c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6"/>
      <c r="AD223" s="56"/>
      <c r="AE223" s="56"/>
      <c r="AF223" s="56"/>
      <c r="AG223" s="56"/>
      <c r="AH223" s="56"/>
      <c r="AI223" s="56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</row>
    <row r="224" spans="1:45" s="1" customFormat="1" x14ac:dyDescent="0.25">
      <c r="A224" s="406" t="s">
        <v>217</v>
      </c>
      <c r="B224" s="353" t="s">
        <v>546</v>
      </c>
      <c r="C224" s="348" t="s">
        <v>42</v>
      </c>
      <c r="D224" s="349">
        <v>18</v>
      </c>
      <c r="E224" s="350">
        <f t="shared" si="66"/>
        <v>81.592138772287612</v>
      </c>
      <c r="F224" s="351" t="s">
        <v>219</v>
      </c>
      <c r="G224" s="348" t="s">
        <v>258</v>
      </c>
      <c r="H224" s="354">
        <v>65.34</v>
      </c>
      <c r="I224" s="352">
        <f t="shared" si="67"/>
        <v>1468.658497901177</v>
      </c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  <c r="AA224" s="56"/>
      <c r="AB224" s="56"/>
      <c r="AC224" s="56"/>
      <c r="AD224" s="56"/>
      <c r="AE224" s="56"/>
      <c r="AF224" s="56"/>
      <c r="AG224" s="56"/>
      <c r="AH224" s="56"/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</row>
    <row r="225" spans="1:45" s="1" customFormat="1" x14ac:dyDescent="0.25">
      <c r="A225" s="461" t="s">
        <v>84</v>
      </c>
      <c r="B225" s="462"/>
      <c r="C225" s="462"/>
      <c r="D225" s="462"/>
      <c r="E225" s="462"/>
      <c r="F225" s="463"/>
      <c r="G225" s="177">
        <f>SUM(I217:I224)</f>
        <v>2409.7777404344229</v>
      </c>
      <c r="H225" s="178"/>
      <c r="I225" s="320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  <c r="AA225" s="56"/>
      <c r="AB225" s="56"/>
      <c r="AC225" s="56"/>
      <c r="AD225" s="56"/>
      <c r="AE225" s="56"/>
      <c r="AF225" s="56"/>
      <c r="AG225" s="56"/>
      <c r="AH225" s="56"/>
      <c r="AI225" s="56"/>
      <c r="AJ225" s="56"/>
      <c r="AK225" s="56"/>
      <c r="AL225" s="56"/>
      <c r="AM225" s="56"/>
      <c r="AN225" s="56"/>
      <c r="AO225" s="56"/>
      <c r="AP225" s="56"/>
      <c r="AQ225" s="56"/>
      <c r="AR225" s="56"/>
      <c r="AS225" s="56"/>
    </row>
    <row r="226" spans="1:45" s="1" customFormat="1" x14ac:dyDescent="0.25">
      <c r="A226" s="164">
        <v>8</v>
      </c>
      <c r="B226" s="165" t="s">
        <v>222</v>
      </c>
      <c r="C226" s="166"/>
      <c r="D226" s="186"/>
      <c r="E226" s="187"/>
      <c r="F226" s="188"/>
      <c r="G226" s="169"/>
      <c r="H226" s="163"/>
      <c r="I226" s="317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  <c r="AP226" s="56"/>
      <c r="AQ226" s="56"/>
      <c r="AR226" s="56"/>
      <c r="AS226" s="56"/>
    </row>
    <row r="227" spans="1:45" s="1" customFormat="1" ht="25.5" x14ac:dyDescent="0.25">
      <c r="A227" s="406" t="s">
        <v>221</v>
      </c>
      <c r="B227" s="353" t="s">
        <v>312</v>
      </c>
      <c r="C227" s="348" t="s">
        <v>42</v>
      </c>
      <c r="D227" s="349">
        <v>1</v>
      </c>
      <c r="E227" s="350">
        <f t="shared" ref="E227:E269" si="69">H227*(1+$D$11)</f>
        <v>8.6326580690580403</v>
      </c>
      <c r="F227" s="351" t="s">
        <v>48</v>
      </c>
      <c r="G227" s="380" t="str">
        <f>'COMPOSIÇÕES '!A30</f>
        <v>3</v>
      </c>
      <c r="H227" s="354">
        <f>'COMPOSIÇÕES '!H40</f>
        <v>6.9131400000000003</v>
      </c>
      <c r="I227" s="352">
        <f t="shared" ref="I227:I269" si="70">E227*D227</f>
        <v>8.6326580690580403</v>
      </c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  <c r="AA227" s="56"/>
      <c r="AB227" s="56"/>
      <c r="AC227" s="56"/>
      <c r="AD227" s="56"/>
      <c r="AE227" s="56"/>
      <c r="AF227" s="56"/>
      <c r="AG227" s="56"/>
      <c r="AH227" s="56"/>
      <c r="AI227" s="56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</row>
    <row r="228" spans="1:45" s="1" customFormat="1" ht="25.5" x14ac:dyDescent="0.25">
      <c r="A228" s="406" t="s">
        <v>227</v>
      </c>
      <c r="B228" s="353" t="s">
        <v>317</v>
      </c>
      <c r="C228" s="348" t="s">
        <v>42</v>
      </c>
      <c r="D228" s="349">
        <v>1</v>
      </c>
      <c r="E228" s="350">
        <f t="shared" si="69"/>
        <v>6.310016836789063</v>
      </c>
      <c r="F228" s="351" t="s">
        <v>48</v>
      </c>
      <c r="G228" s="380" t="str">
        <f>'COMPOSIÇÕES '!A42</f>
        <v>4</v>
      </c>
      <c r="H228" s="354">
        <f>'COMPOSIÇÕES '!H52</f>
        <v>5.05314</v>
      </c>
      <c r="I228" s="352">
        <f t="shared" si="70"/>
        <v>6.310016836789063</v>
      </c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  <c r="AA228" s="56"/>
      <c r="AB228" s="56"/>
      <c r="AC228" s="56"/>
      <c r="AD228" s="56"/>
      <c r="AE228" s="56"/>
      <c r="AF228" s="56"/>
      <c r="AG228" s="56"/>
      <c r="AH228" s="56"/>
      <c r="AI228" s="56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</row>
    <row r="229" spans="1:45" s="1" customFormat="1" ht="25.5" x14ac:dyDescent="0.25">
      <c r="A229" s="406" t="s">
        <v>223</v>
      </c>
      <c r="B229" s="353" t="s">
        <v>320</v>
      </c>
      <c r="C229" s="348" t="s">
        <v>42</v>
      </c>
      <c r="D229" s="349">
        <v>1</v>
      </c>
      <c r="E229" s="350">
        <f t="shared" si="69"/>
        <v>5.8854480093850565</v>
      </c>
      <c r="F229" s="351" t="s">
        <v>48</v>
      </c>
      <c r="G229" s="380" t="str">
        <f>'COMPOSIÇÕES '!A54</f>
        <v>5</v>
      </c>
      <c r="H229" s="354">
        <f>'COMPOSIÇÕES '!H64</f>
        <v>4.7131400000000001</v>
      </c>
      <c r="I229" s="352">
        <f t="shared" si="70"/>
        <v>5.8854480093850565</v>
      </c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  <c r="AA229" s="56"/>
      <c r="AB229" s="56"/>
      <c r="AC229" s="56"/>
      <c r="AD229" s="56"/>
      <c r="AE229" s="56"/>
      <c r="AF229" s="56"/>
      <c r="AG229" s="56"/>
      <c r="AH229" s="56"/>
      <c r="AI229" s="56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</row>
    <row r="230" spans="1:45" s="1" customFormat="1" ht="25.5" x14ac:dyDescent="0.25">
      <c r="A230" s="406" t="s">
        <v>224</v>
      </c>
      <c r="B230" s="353" t="s">
        <v>347</v>
      </c>
      <c r="C230" s="348" t="s">
        <v>42</v>
      </c>
      <c r="D230" s="349">
        <v>2</v>
      </c>
      <c r="E230" s="350">
        <f t="shared" si="69"/>
        <v>8.022852359721357</v>
      </c>
      <c r="F230" s="351" t="s">
        <v>48</v>
      </c>
      <c r="G230" s="380" t="s">
        <v>120</v>
      </c>
      <c r="H230" s="354">
        <f>'COMPOSIÇÕES '!H77</f>
        <v>6.4248000000000003</v>
      </c>
      <c r="I230" s="352">
        <f t="shared" si="70"/>
        <v>16.045704719442714</v>
      </c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  <c r="AA230" s="56"/>
      <c r="AB230" s="56"/>
      <c r="AC230" s="56"/>
      <c r="AD230" s="56"/>
      <c r="AE230" s="56"/>
      <c r="AF230" s="56"/>
      <c r="AG230" s="56"/>
      <c r="AH230" s="56"/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</row>
    <row r="231" spans="1:45" s="1" customFormat="1" ht="25.5" x14ac:dyDescent="0.25">
      <c r="A231" s="406" t="s">
        <v>225</v>
      </c>
      <c r="B231" s="353" t="s">
        <v>321</v>
      </c>
      <c r="C231" s="348" t="s">
        <v>42</v>
      </c>
      <c r="D231" s="349">
        <v>1</v>
      </c>
      <c r="E231" s="350">
        <f t="shared" si="69"/>
        <v>5.9814255390152686</v>
      </c>
      <c r="F231" s="351" t="s">
        <v>36</v>
      </c>
      <c r="G231" s="348">
        <v>89358</v>
      </c>
      <c r="H231" s="354">
        <v>4.79</v>
      </c>
      <c r="I231" s="352">
        <f t="shared" si="70"/>
        <v>5.9814255390152686</v>
      </c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  <c r="AA231" s="56"/>
      <c r="AB231" s="56"/>
      <c r="AC231" s="56"/>
      <c r="AD231" s="56"/>
      <c r="AE231" s="56"/>
      <c r="AF231" s="56"/>
      <c r="AG231" s="56"/>
      <c r="AH231" s="56"/>
      <c r="AI231" s="56"/>
      <c r="AJ231" s="56"/>
      <c r="AK231" s="56"/>
      <c r="AL231" s="56"/>
      <c r="AM231" s="56"/>
      <c r="AN231" s="56"/>
      <c r="AO231" s="56"/>
      <c r="AP231" s="56"/>
      <c r="AQ231" s="56"/>
      <c r="AR231" s="56"/>
      <c r="AS231" s="56"/>
    </row>
    <row r="232" spans="1:45" s="1" customFormat="1" ht="25.5" x14ac:dyDescent="0.25">
      <c r="A232" s="406" t="s">
        <v>226</v>
      </c>
      <c r="B232" s="353" t="s">
        <v>322</v>
      </c>
      <c r="C232" s="348" t="s">
        <v>42</v>
      </c>
      <c r="D232" s="349">
        <v>7</v>
      </c>
      <c r="E232" s="350">
        <f t="shared" si="69"/>
        <v>7.1552334736028165</v>
      </c>
      <c r="F232" s="351" t="s">
        <v>36</v>
      </c>
      <c r="G232" s="348">
        <v>89362</v>
      </c>
      <c r="H232" s="354">
        <v>5.73</v>
      </c>
      <c r="I232" s="352">
        <f t="shared" si="70"/>
        <v>50.086634315219712</v>
      </c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  <c r="AA232" s="56"/>
      <c r="AB232" s="56"/>
      <c r="AC232" s="56"/>
      <c r="AD232" s="56"/>
      <c r="AE232" s="56"/>
      <c r="AF232" s="56"/>
      <c r="AG232" s="56"/>
      <c r="AH232" s="56"/>
      <c r="AI232" s="56"/>
      <c r="AJ232" s="56"/>
      <c r="AK232" s="56"/>
      <c r="AL232" s="56"/>
      <c r="AM232" s="56"/>
      <c r="AN232" s="56"/>
      <c r="AO232" s="56"/>
      <c r="AP232" s="56"/>
      <c r="AQ232" s="56"/>
      <c r="AR232" s="56"/>
      <c r="AS232" s="56"/>
    </row>
    <row r="233" spans="1:45" s="1" customFormat="1" ht="25.5" x14ac:dyDescent="0.25">
      <c r="A233" s="406" t="s">
        <v>634</v>
      </c>
      <c r="B233" s="353" t="s">
        <v>323</v>
      </c>
      <c r="C233" s="348" t="s">
        <v>42</v>
      </c>
      <c r="D233" s="349">
        <v>7</v>
      </c>
      <c r="E233" s="350">
        <f t="shared" si="69"/>
        <v>9.5902605719493241</v>
      </c>
      <c r="F233" s="351" t="s">
        <v>36</v>
      </c>
      <c r="G233" s="348">
        <v>89367</v>
      </c>
      <c r="H233" s="354">
        <v>7.68</v>
      </c>
      <c r="I233" s="352">
        <f t="shared" si="70"/>
        <v>67.131824003645264</v>
      </c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  <c r="AA233" s="56"/>
      <c r="AB233" s="56"/>
      <c r="AC233" s="56"/>
      <c r="AD233" s="56"/>
      <c r="AE233" s="56"/>
      <c r="AF233" s="56"/>
      <c r="AG233" s="56"/>
      <c r="AH233" s="56"/>
      <c r="AI233" s="56"/>
      <c r="AJ233" s="56"/>
      <c r="AK233" s="56"/>
      <c r="AL233" s="56"/>
      <c r="AM233" s="56"/>
      <c r="AN233" s="56"/>
      <c r="AO233" s="56"/>
      <c r="AP233" s="56"/>
      <c r="AQ233" s="56"/>
      <c r="AR233" s="56"/>
      <c r="AS233" s="56"/>
    </row>
    <row r="234" spans="1:45" s="1" customFormat="1" ht="25.5" x14ac:dyDescent="0.25">
      <c r="A234" s="406" t="s">
        <v>635</v>
      </c>
      <c r="B234" s="353" t="s">
        <v>324</v>
      </c>
      <c r="C234" s="348" t="s">
        <v>42</v>
      </c>
      <c r="D234" s="349">
        <v>3</v>
      </c>
      <c r="E234" s="350">
        <f t="shared" si="69"/>
        <v>8.953407330843314</v>
      </c>
      <c r="F234" s="351" t="s">
        <v>36</v>
      </c>
      <c r="G234" s="348">
        <v>89497</v>
      </c>
      <c r="H234" s="354">
        <v>7.17</v>
      </c>
      <c r="I234" s="352">
        <f t="shared" si="70"/>
        <v>26.860221992529944</v>
      </c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</row>
    <row r="235" spans="1:45" s="1" customFormat="1" ht="25.5" x14ac:dyDescent="0.25">
      <c r="A235" s="406" t="s">
        <v>636</v>
      </c>
      <c r="B235" s="353" t="s">
        <v>325</v>
      </c>
      <c r="C235" s="348" t="s">
        <v>42</v>
      </c>
      <c r="D235" s="349">
        <v>1</v>
      </c>
      <c r="E235" s="350">
        <f t="shared" si="69"/>
        <v>5.6567552592357346</v>
      </c>
      <c r="F235" s="351" t="s">
        <v>36</v>
      </c>
      <c r="G235" s="348">
        <v>89438</v>
      </c>
      <c r="H235" s="354">
        <v>4.53</v>
      </c>
      <c r="I235" s="352">
        <f t="shared" si="70"/>
        <v>5.6567552592357346</v>
      </c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  <c r="AA235" s="56"/>
      <c r="AB235" s="56"/>
      <c r="AC235" s="56"/>
      <c r="AD235" s="56"/>
      <c r="AE235" s="56"/>
      <c r="AF235" s="56"/>
      <c r="AG235" s="56"/>
      <c r="AH235" s="56"/>
      <c r="AI235" s="56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</row>
    <row r="236" spans="1:45" s="1" customFormat="1" ht="25.5" x14ac:dyDescent="0.25">
      <c r="A236" s="406" t="s">
        <v>410</v>
      </c>
      <c r="B236" s="353" t="s">
        <v>326</v>
      </c>
      <c r="C236" s="348" t="s">
        <v>42</v>
      </c>
      <c r="D236" s="349">
        <v>6</v>
      </c>
      <c r="E236" s="350">
        <f t="shared" si="69"/>
        <v>6.8805124676355174</v>
      </c>
      <c r="F236" s="351" t="s">
        <v>36</v>
      </c>
      <c r="G236" s="348">
        <v>89440</v>
      </c>
      <c r="H236" s="354">
        <v>5.51</v>
      </c>
      <c r="I236" s="352">
        <f t="shared" si="70"/>
        <v>41.283074805813101</v>
      </c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  <c r="AA236" s="56"/>
      <c r="AB236" s="56"/>
      <c r="AC236" s="56"/>
      <c r="AD236" s="56"/>
      <c r="AE236" s="56"/>
      <c r="AF236" s="56"/>
      <c r="AG236" s="56"/>
      <c r="AH236" s="56"/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</row>
    <row r="237" spans="1:45" s="1" customFormat="1" ht="25.5" x14ac:dyDescent="0.25">
      <c r="A237" s="406" t="s">
        <v>411</v>
      </c>
      <c r="B237" s="353" t="s">
        <v>327</v>
      </c>
      <c r="C237" s="348" t="s">
        <v>42</v>
      </c>
      <c r="D237" s="349">
        <v>3</v>
      </c>
      <c r="E237" s="350">
        <f t="shared" si="69"/>
        <v>13.723562979911858</v>
      </c>
      <c r="F237" s="351" t="s">
        <v>36</v>
      </c>
      <c r="G237" s="348">
        <v>89623</v>
      </c>
      <c r="H237" s="354">
        <v>10.99</v>
      </c>
      <c r="I237" s="352">
        <f t="shared" si="70"/>
        <v>41.17068893973557</v>
      </c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  <c r="AA237" s="56"/>
      <c r="AB237" s="56"/>
      <c r="AC237" s="56"/>
      <c r="AD237" s="56"/>
      <c r="AE237" s="56"/>
      <c r="AF237" s="56"/>
      <c r="AG237" s="56"/>
      <c r="AH237" s="56"/>
      <c r="AI237" s="56"/>
      <c r="AJ237" s="56"/>
      <c r="AK237" s="56"/>
      <c r="AL237" s="56"/>
      <c r="AM237" s="56"/>
      <c r="AN237" s="56"/>
      <c r="AO237" s="56"/>
      <c r="AP237" s="56"/>
      <c r="AQ237" s="56"/>
      <c r="AR237" s="56"/>
      <c r="AS237" s="56"/>
    </row>
    <row r="238" spans="1:45" s="1" customFormat="1" x14ac:dyDescent="0.25">
      <c r="A238" s="406" t="s">
        <v>637</v>
      </c>
      <c r="B238" s="353" t="s">
        <v>341</v>
      </c>
      <c r="C238" s="348" t="s">
        <v>42</v>
      </c>
      <c r="D238" s="349">
        <v>5</v>
      </c>
      <c r="E238" s="350">
        <f t="shared" si="69"/>
        <v>62.499028857560369</v>
      </c>
      <c r="F238" s="351" t="s">
        <v>219</v>
      </c>
      <c r="G238" s="348" t="s">
        <v>342</v>
      </c>
      <c r="H238" s="354">
        <v>50.05</v>
      </c>
      <c r="I238" s="352">
        <f t="shared" si="70"/>
        <v>312.49514428780185</v>
      </c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  <c r="AA238" s="56"/>
      <c r="AB238" s="56"/>
      <c r="AC238" s="56"/>
      <c r="AD238" s="56"/>
      <c r="AE238" s="56"/>
      <c r="AF238" s="56"/>
      <c r="AG238" s="56"/>
      <c r="AH238" s="56"/>
      <c r="AI238" s="56"/>
      <c r="AJ238" s="56"/>
      <c r="AK238" s="56"/>
      <c r="AL238" s="56"/>
      <c r="AM238" s="56"/>
      <c r="AN238" s="56"/>
      <c r="AO238" s="56"/>
      <c r="AP238" s="56"/>
      <c r="AQ238" s="56"/>
      <c r="AR238" s="56"/>
      <c r="AS238" s="56"/>
    </row>
    <row r="239" spans="1:45" s="1" customFormat="1" x14ac:dyDescent="0.25">
      <c r="A239" s="406" t="s">
        <v>638</v>
      </c>
      <c r="B239" s="353" t="s">
        <v>343</v>
      </c>
      <c r="C239" s="348" t="s">
        <v>42</v>
      </c>
      <c r="D239" s="349">
        <v>1</v>
      </c>
      <c r="E239" s="350">
        <f t="shared" si="69"/>
        <v>59.676894887169034</v>
      </c>
      <c r="F239" s="351" t="s">
        <v>219</v>
      </c>
      <c r="G239" s="348" t="s">
        <v>344</v>
      </c>
      <c r="H239" s="354">
        <v>47.79</v>
      </c>
      <c r="I239" s="352">
        <f t="shared" si="70"/>
        <v>59.676894887169034</v>
      </c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  <c r="AA239" s="56"/>
      <c r="AB239" s="56"/>
      <c r="AC239" s="56"/>
      <c r="AD239" s="56"/>
      <c r="AE239" s="56"/>
      <c r="AF239" s="56"/>
      <c r="AG239" s="56"/>
      <c r="AH239" s="56"/>
      <c r="AI239" s="56"/>
      <c r="AJ239" s="56"/>
      <c r="AK239" s="56"/>
      <c r="AL239" s="56"/>
      <c r="AM239" s="56"/>
      <c r="AN239" s="56"/>
      <c r="AO239" s="56"/>
      <c r="AP239" s="56"/>
      <c r="AQ239" s="56"/>
      <c r="AR239" s="56"/>
      <c r="AS239" s="56"/>
    </row>
    <row r="240" spans="1:45" s="1" customFormat="1" x14ac:dyDescent="0.25">
      <c r="A240" s="406" t="s">
        <v>639</v>
      </c>
      <c r="B240" s="353" t="s">
        <v>345</v>
      </c>
      <c r="C240" s="348" t="s">
        <v>42</v>
      </c>
      <c r="D240" s="349">
        <v>2</v>
      </c>
      <c r="E240" s="350">
        <f t="shared" si="69"/>
        <v>99.548902707786468</v>
      </c>
      <c r="F240" s="351" t="s">
        <v>219</v>
      </c>
      <c r="G240" s="348" t="s">
        <v>346</v>
      </c>
      <c r="H240" s="354">
        <v>79.72</v>
      </c>
      <c r="I240" s="352">
        <f t="shared" si="70"/>
        <v>199.09780541557294</v>
      </c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  <c r="AI240" s="56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</row>
    <row r="241" spans="1:45" s="1" customFormat="1" ht="25.5" x14ac:dyDescent="0.25">
      <c r="A241" s="406" t="s">
        <v>640</v>
      </c>
      <c r="B241" s="353" t="s">
        <v>328</v>
      </c>
      <c r="C241" s="348" t="s">
        <v>42</v>
      </c>
      <c r="D241" s="349">
        <v>4.8</v>
      </c>
      <c r="E241" s="350">
        <f t="shared" si="69"/>
        <v>14.535238679360695</v>
      </c>
      <c r="F241" s="351" t="s">
        <v>36</v>
      </c>
      <c r="G241" s="348">
        <v>89355</v>
      </c>
      <c r="H241" s="354">
        <v>11.64</v>
      </c>
      <c r="I241" s="352">
        <f t="shared" si="70"/>
        <v>69.769145660931329</v>
      </c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  <c r="AA241" s="56"/>
      <c r="AB241" s="56"/>
      <c r="AC241" s="56"/>
      <c r="AD241" s="56"/>
      <c r="AE241" s="56"/>
      <c r="AF241" s="56"/>
      <c r="AG241" s="56"/>
      <c r="AH241" s="56"/>
      <c r="AI241" s="56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</row>
    <row r="242" spans="1:45" s="1" customFormat="1" ht="25.5" x14ac:dyDescent="0.25">
      <c r="A242" s="406" t="s">
        <v>641</v>
      </c>
      <c r="B242" s="353" t="s">
        <v>329</v>
      </c>
      <c r="C242" s="348" t="s">
        <v>42</v>
      </c>
      <c r="D242" s="349">
        <v>41.2</v>
      </c>
      <c r="E242" s="350">
        <f t="shared" si="69"/>
        <v>17.244986783674502</v>
      </c>
      <c r="F242" s="351" t="s">
        <v>36</v>
      </c>
      <c r="G242" s="348">
        <v>89356</v>
      </c>
      <c r="H242" s="354">
        <v>13.81</v>
      </c>
      <c r="I242" s="352">
        <f t="shared" si="70"/>
        <v>710.4934554873895</v>
      </c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  <c r="AA242" s="56"/>
      <c r="AB242" s="56"/>
      <c r="AC242" s="56"/>
      <c r="AD242" s="56"/>
      <c r="AE242" s="56"/>
      <c r="AF242" s="56"/>
      <c r="AG242" s="56"/>
      <c r="AH242" s="56"/>
      <c r="AI242" s="56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</row>
    <row r="243" spans="1:45" s="1" customFormat="1" ht="25.5" x14ac:dyDescent="0.25">
      <c r="A243" s="406" t="s">
        <v>642</v>
      </c>
      <c r="B243" s="353" t="s">
        <v>330</v>
      </c>
      <c r="C243" s="348" t="s">
        <v>42</v>
      </c>
      <c r="D243" s="349">
        <v>4</v>
      </c>
      <c r="E243" s="350">
        <f t="shared" si="69"/>
        <v>23.588544557828481</v>
      </c>
      <c r="F243" s="351" t="s">
        <v>36</v>
      </c>
      <c r="G243" s="348">
        <v>89357</v>
      </c>
      <c r="H243" s="354">
        <v>18.89</v>
      </c>
      <c r="I243" s="352">
        <f t="shared" si="70"/>
        <v>94.354178231313924</v>
      </c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  <c r="AA243" s="56"/>
      <c r="AB243" s="56"/>
      <c r="AC243" s="56"/>
      <c r="AD243" s="56"/>
      <c r="AE243" s="56"/>
      <c r="AF243" s="56"/>
      <c r="AG243" s="56"/>
      <c r="AH243" s="56"/>
      <c r="AI243" s="56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</row>
    <row r="244" spans="1:45" s="1" customFormat="1" ht="25.5" x14ac:dyDescent="0.25">
      <c r="A244" s="406" t="s">
        <v>643</v>
      </c>
      <c r="B244" s="353" t="s">
        <v>331</v>
      </c>
      <c r="C244" s="348" t="s">
        <v>42</v>
      </c>
      <c r="D244" s="349">
        <v>34.950000000000003</v>
      </c>
      <c r="E244" s="350">
        <f t="shared" si="69"/>
        <v>10.751581188083811</v>
      </c>
      <c r="F244" s="351" t="s">
        <v>36</v>
      </c>
      <c r="G244" s="348">
        <v>89448</v>
      </c>
      <c r="H244" s="354">
        <v>8.61</v>
      </c>
      <c r="I244" s="352">
        <f t="shared" si="70"/>
        <v>375.76776252352926</v>
      </c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  <c r="AA244" s="56"/>
      <c r="AB244" s="56"/>
      <c r="AC244" s="56"/>
      <c r="AD244" s="56"/>
      <c r="AE244" s="56"/>
      <c r="AF244" s="56"/>
      <c r="AG244" s="56"/>
      <c r="AH244" s="56"/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</row>
    <row r="245" spans="1:45" s="1" customFormat="1" ht="25.5" x14ac:dyDescent="0.25">
      <c r="A245" s="406" t="s">
        <v>644</v>
      </c>
      <c r="B245" s="353" t="s">
        <v>337</v>
      </c>
      <c r="C245" s="348" t="s">
        <v>42</v>
      </c>
      <c r="D245" s="349">
        <v>3</v>
      </c>
      <c r="E245" s="350">
        <f t="shared" si="69"/>
        <v>74.124722337358321</v>
      </c>
      <c r="F245" s="351" t="s">
        <v>36</v>
      </c>
      <c r="G245" s="348">
        <v>9535</v>
      </c>
      <c r="H245" s="354">
        <v>59.36</v>
      </c>
      <c r="I245" s="352">
        <f t="shared" si="70"/>
        <v>222.37416701207496</v>
      </c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6"/>
      <c r="AD245" s="56"/>
      <c r="AE245" s="56"/>
      <c r="AF245" s="56"/>
      <c r="AG245" s="56"/>
      <c r="AH245" s="56"/>
      <c r="AI245" s="56"/>
      <c r="AJ245" s="56"/>
      <c r="AK245" s="56"/>
      <c r="AL245" s="56"/>
      <c r="AM245" s="56"/>
      <c r="AN245" s="56"/>
      <c r="AO245" s="56"/>
      <c r="AP245" s="56"/>
      <c r="AQ245" s="56"/>
      <c r="AR245" s="56"/>
      <c r="AS245" s="56"/>
    </row>
    <row r="246" spans="1:45" s="1" customFormat="1" ht="25.5" x14ac:dyDescent="0.25">
      <c r="A246" s="406" t="s">
        <v>645</v>
      </c>
      <c r="B246" s="353" t="s">
        <v>338</v>
      </c>
      <c r="C246" s="348" t="s">
        <v>42</v>
      </c>
      <c r="D246" s="349">
        <v>2</v>
      </c>
      <c r="E246" s="350">
        <f t="shared" si="69"/>
        <v>178.526596590194</v>
      </c>
      <c r="F246" s="351" t="s">
        <v>48</v>
      </c>
      <c r="G246" s="380" t="s">
        <v>122</v>
      </c>
      <c r="H246" s="354">
        <f>'COMPOSIÇÕES '!H88</f>
        <v>142.96632</v>
      </c>
      <c r="I246" s="352">
        <f t="shared" si="70"/>
        <v>357.05319318038801</v>
      </c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  <c r="AA246" s="56"/>
      <c r="AB246" s="56"/>
      <c r="AC246" s="56"/>
      <c r="AD246" s="56"/>
      <c r="AE246" s="56"/>
      <c r="AF246" s="56"/>
      <c r="AG246" s="56"/>
      <c r="AH246" s="56"/>
      <c r="AI246" s="56"/>
      <c r="AJ246" s="56"/>
      <c r="AK246" s="56"/>
      <c r="AL246" s="56"/>
      <c r="AM246" s="56"/>
      <c r="AN246" s="56"/>
      <c r="AO246" s="56"/>
      <c r="AP246" s="56"/>
      <c r="AQ246" s="56"/>
      <c r="AR246" s="56"/>
      <c r="AS246" s="56"/>
    </row>
    <row r="247" spans="1:45" s="1" customFormat="1" x14ac:dyDescent="0.25">
      <c r="A247" s="406" t="s">
        <v>646</v>
      </c>
      <c r="B247" s="353" t="s">
        <v>349</v>
      </c>
      <c r="C247" s="348" t="s">
        <v>42</v>
      </c>
      <c r="D247" s="349">
        <v>1</v>
      </c>
      <c r="E247" s="350">
        <f t="shared" si="69"/>
        <v>50.373842639640074</v>
      </c>
      <c r="F247" s="351" t="s">
        <v>219</v>
      </c>
      <c r="G247" s="348" t="s">
        <v>348</v>
      </c>
      <c r="H247" s="354">
        <v>40.340000000000003</v>
      </c>
      <c r="I247" s="352">
        <f t="shared" si="70"/>
        <v>50.373842639640074</v>
      </c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  <c r="AA247" s="56"/>
      <c r="AB247" s="56"/>
      <c r="AC247" s="56"/>
      <c r="AD247" s="56"/>
      <c r="AE247" s="56"/>
      <c r="AF247" s="56"/>
      <c r="AG247" s="56"/>
      <c r="AH247" s="56"/>
      <c r="AI247" s="56"/>
      <c r="AJ247" s="56"/>
      <c r="AK247" s="56"/>
      <c r="AL247" s="56"/>
      <c r="AM247" s="56"/>
      <c r="AN247" s="56"/>
      <c r="AO247" s="56"/>
      <c r="AP247" s="56"/>
      <c r="AQ247" s="56"/>
      <c r="AR247" s="56"/>
      <c r="AS247" s="56"/>
    </row>
    <row r="248" spans="1:45" s="1" customFormat="1" ht="38.25" x14ac:dyDescent="0.25">
      <c r="A248" s="406" t="s">
        <v>647</v>
      </c>
      <c r="B248" s="353" t="s">
        <v>350</v>
      </c>
      <c r="C248" s="348" t="s">
        <v>42</v>
      </c>
      <c r="D248" s="349">
        <v>6</v>
      </c>
      <c r="E248" s="350">
        <f t="shared" si="69"/>
        <v>9.0158439231086085</v>
      </c>
      <c r="F248" s="351" t="s">
        <v>36</v>
      </c>
      <c r="G248" s="348">
        <v>89732</v>
      </c>
      <c r="H248" s="354">
        <v>7.22</v>
      </c>
      <c r="I248" s="352">
        <f t="shared" si="70"/>
        <v>54.095063538651651</v>
      </c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6"/>
      <c r="AG248" s="56"/>
      <c r="AH248" s="56"/>
      <c r="AI248" s="56"/>
      <c r="AJ248" s="56"/>
      <c r="AK248" s="56"/>
      <c r="AL248" s="56"/>
      <c r="AM248" s="56"/>
      <c r="AN248" s="56"/>
      <c r="AO248" s="56"/>
      <c r="AP248" s="56"/>
      <c r="AQ248" s="56"/>
      <c r="AR248" s="56"/>
      <c r="AS248" s="56"/>
    </row>
    <row r="249" spans="1:45" s="1" customFormat="1" ht="38.25" x14ac:dyDescent="0.25">
      <c r="A249" s="406" t="s">
        <v>648</v>
      </c>
      <c r="B249" s="353" t="s">
        <v>351</v>
      </c>
      <c r="C249" s="348" t="s">
        <v>42</v>
      </c>
      <c r="D249" s="349">
        <v>1</v>
      </c>
      <c r="E249" s="350">
        <f t="shared" si="69"/>
        <v>15.409350971074824</v>
      </c>
      <c r="F249" s="351" t="s">
        <v>36</v>
      </c>
      <c r="G249" s="348">
        <v>89739</v>
      </c>
      <c r="H249" s="354">
        <v>12.34</v>
      </c>
      <c r="I249" s="352">
        <f t="shared" si="70"/>
        <v>15.409350971074824</v>
      </c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  <c r="AA249" s="56"/>
      <c r="AB249" s="56"/>
      <c r="AC249" s="56"/>
      <c r="AD249" s="56"/>
      <c r="AE249" s="56"/>
      <c r="AF249" s="56"/>
      <c r="AG249" s="56"/>
      <c r="AH249" s="56"/>
      <c r="AI249" s="56"/>
      <c r="AJ249" s="56"/>
      <c r="AK249" s="56"/>
      <c r="AL249" s="56"/>
      <c r="AM249" s="56"/>
      <c r="AN249" s="56"/>
      <c r="AO249" s="56"/>
      <c r="AP249" s="56"/>
      <c r="AQ249" s="56"/>
      <c r="AR249" s="56"/>
      <c r="AS249" s="56"/>
    </row>
    <row r="250" spans="1:45" s="1" customFormat="1" ht="38.25" x14ac:dyDescent="0.25">
      <c r="A250" s="406" t="s">
        <v>649</v>
      </c>
      <c r="B250" s="353" t="s">
        <v>352</v>
      </c>
      <c r="C250" s="348" t="s">
        <v>42</v>
      </c>
      <c r="D250" s="349">
        <v>3</v>
      </c>
      <c r="E250" s="350">
        <f t="shared" si="69"/>
        <v>19.180521143898648</v>
      </c>
      <c r="F250" s="351" t="s">
        <v>36</v>
      </c>
      <c r="G250" s="348">
        <v>89746</v>
      </c>
      <c r="H250" s="354">
        <v>15.36</v>
      </c>
      <c r="I250" s="352">
        <f t="shared" si="70"/>
        <v>57.541563431695948</v>
      </c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  <c r="AA250" s="56"/>
      <c r="AB250" s="56"/>
      <c r="AC250" s="56"/>
      <c r="AD250" s="56"/>
      <c r="AE250" s="56"/>
      <c r="AF250" s="56"/>
      <c r="AG250" s="56"/>
      <c r="AH250" s="56"/>
      <c r="AI250" s="56"/>
      <c r="AJ250" s="56"/>
      <c r="AK250" s="56"/>
      <c r="AL250" s="56"/>
      <c r="AM250" s="56"/>
      <c r="AN250" s="56"/>
      <c r="AO250" s="56"/>
      <c r="AP250" s="56"/>
      <c r="AQ250" s="56"/>
      <c r="AR250" s="56"/>
      <c r="AS250" s="56"/>
    </row>
    <row r="251" spans="1:45" s="1" customFormat="1" ht="38.25" x14ac:dyDescent="0.25">
      <c r="A251" s="406" t="s">
        <v>650</v>
      </c>
      <c r="B251" s="353" t="s">
        <v>353</v>
      </c>
      <c r="C251" s="348" t="s">
        <v>42</v>
      </c>
      <c r="D251" s="349">
        <v>1</v>
      </c>
      <c r="E251" s="350">
        <f t="shared" si="69"/>
        <v>8.3914780004556579</v>
      </c>
      <c r="F251" s="351" t="s">
        <v>36</v>
      </c>
      <c r="G251" s="348">
        <v>89731</v>
      </c>
      <c r="H251" s="354">
        <v>6.72</v>
      </c>
      <c r="I251" s="352">
        <f t="shared" si="70"/>
        <v>8.3914780004556579</v>
      </c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  <c r="AA251" s="56"/>
      <c r="AB251" s="56"/>
      <c r="AC251" s="56"/>
      <c r="AD251" s="56"/>
      <c r="AE251" s="56"/>
      <c r="AF251" s="56"/>
      <c r="AG251" s="56"/>
      <c r="AH251" s="56"/>
      <c r="AI251" s="56"/>
      <c r="AJ251" s="56"/>
      <c r="AK251" s="56"/>
      <c r="AL251" s="56"/>
      <c r="AM251" s="56"/>
      <c r="AN251" s="56"/>
      <c r="AO251" s="56"/>
      <c r="AP251" s="56"/>
      <c r="AQ251" s="56"/>
      <c r="AR251" s="56"/>
      <c r="AS251" s="56"/>
    </row>
    <row r="252" spans="1:45" s="1" customFormat="1" ht="38.25" x14ac:dyDescent="0.25">
      <c r="A252" s="406" t="s">
        <v>651</v>
      </c>
      <c r="B252" s="353" t="s">
        <v>354</v>
      </c>
      <c r="C252" s="348" t="s">
        <v>42</v>
      </c>
      <c r="D252" s="349">
        <v>3</v>
      </c>
      <c r="E252" s="350">
        <f t="shared" si="69"/>
        <v>14.497776724001517</v>
      </c>
      <c r="F252" s="351" t="s">
        <v>36</v>
      </c>
      <c r="G252" s="348">
        <v>89737</v>
      </c>
      <c r="H252" s="354">
        <v>11.61</v>
      </c>
      <c r="I252" s="352">
        <f t="shared" si="70"/>
        <v>43.493330172004548</v>
      </c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  <c r="AA252" s="56"/>
      <c r="AB252" s="56"/>
      <c r="AC252" s="56"/>
      <c r="AD252" s="56"/>
      <c r="AE252" s="56"/>
      <c r="AF252" s="56"/>
      <c r="AG252" s="56"/>
      <c r="AH252" s="56"/>
      <c r="AI252" s="56"/>
      <c r="AJ252" s="56"/>
      <c r="AK252" s="56"/>
      <c r="AL252" s="56"/>
      <c r="AM252" s="56"/>
      <c r="AN252" s="56"/>
      <c r="AO252" s="56"/>
      <c r="AP252" s="56"/>
      <c r="AQ252" s="56"/>
      <c r="AR252" s="56"/>
      <c r="AS252" s="56"/>
    </row>
    <row r="253" spans="1:45" s="1" customFormat="1" ht="38.25" x14ac:dyDescent="0.25">
      <c r="A253" s="406" t="s">
        <v>652</v>
      </c>
      <c r="B253" s="353" t="s">
        <v>355</v>
      </c>
      <c r="C253" s="348" t="s">
        <v>42</v>
      </c>
      <c r="D253" s="349">
        <v>3</v>
      </c>
      <c r="E253" s="350">
        <f t="shared" si="69"/>
        <v>19.118084551633352</v>
      </c>
      <c r="F253" s="351" t="s">
        <v>36</v>
      </c>
      <c r="G253" s="348">
        <v>89744</v>
      </c>
      <c r="H253" s="354">
        <v>15.31</v>
      </c>
      <c r="I253" s="352">
        <f t="shared" si="70"/>
        <v>57.354253654900056</v>
      </c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  <c r="AA253" s="56"/>
      <c r="AB253" s="56"/>
      <c r="AC253" s="56"/>
      <c r="AD253" s="56"/>
      <c r="AE253" s="56"/>
      <c r="AF253" s="56"/>
      <c r="AG253" s="56"/>
      <c r="AH253" s="56"/>
      <c r="AI253" s="56"/>
      <c r="AJ253" s="56"/>
      <c r="AK253" s="56"/>
      <c r="AL253" s="56"/>
      <c r="AM253" s="56"/>
      <c r="AN253" s="56"/>
      <c r="AO253" s="56"/>
      <c r="AP253" s="56"/>
      <c r="AQ253" s="56"/>
      <c r="AR253" s="56"/>
      <c r="AS253" s="56"/>
    </row>
    <row r="254" spans="1:45" s="1" customFormat="1" ht="38.25" x14ac:dyDescent="0.25">
      <c r="A254" s="406" t="s">
        <v>653</v>
      </c>
      <c r="B254" s="353" t="s">
        <v>356</v>
      </c>
      <c r="C254" s="348" t="s">
        <v>42</v>
      </c>
      <c r="D254" s="349">
        <v>1</v>
      </c>
      <c r="E254" s="350">
        <f t="shared" si="69"/>
        <v>15.09716800974835</v>
      </c>
      <c r="F254" s="351" t="s">
        <v>36</v>
      </c>
      <c r="G254" s="348">
        <v>89784</v>
      </c>
      <c r="H254" s="354">
        <v>12.09</v>
      </c>
      <c r="I254" s="352">
        <f t="shared" si="70"/>
        <v>15.09716800974835</v>
      </c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  <c r="AA254" s="56"/>
      <c r="AB254" s="56"/>
      <c r="AC254" s="56"/>
      <c r="AD254" s="56"/>
      <c r="AE254" s="56"/>
      <c r="AF254" s="56"/>
      <c r="AG254" s="56"/>
      <c r="AH254" s="56"/>
      <c r="AI254" s="56"/>
      <c r="AJ254" s="56"/>
      <c r="AK254" s="56"/>
      <c r="AL254" s="56"/>
      <c r="AM254" s="56"/>
      <c r="AN254" s="56"/>
      <c r="AO254" s="56"/>
      <c r="AP254" s="56"/>
      <c r="AQ254" s="56"/>
      <c r="AR254" s="56"/>
      <c r="AS254" s="56"/>
    </row>
    <row r="255" spans="1:45" s="1" customFormat="1" ht="38.25" x14ac:dyDescent="0.25">
      <c r="A255" s="406" t="s">
        <v>654</v>
      </c>
      <c r="B255" s="353" t="s">
        <v>357</v>
      </c>
      <c r="C255" s="348" t="s">
        <v>42</v>
      </c>
      <c r="D255" s="349">
        <v>1</v>
      </c>
      <c r="E255" s="350">
        <f t="shared" si="69"/>
        <v>25.111997409101679</v>
      </c>
      <c r="F255" s="351" t="s">
        <v>36</v>
      </c>
      <c r="G255" s="348">
        <v>89786</v>
      </c>
      <c r="H255" s="354">
        <v>20.11</v>
      </c>
      <c r="I255" s="352">
        <f t="shared" si="70"/>
        <v>25.111997409101679</v>
      </c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  <c r="AA255" s="56"/>
      <c r="AB255" s="56"/>
      <c r="AC255" s="56"/>
      <c r="AD255" s="56"/>
      <c r="AE255" s="56"/>
      <c r="AF255" s="56"/>
      <c r="AG255" s="56"/>
      <c r="AH255" s="56"/>
      <c r="AI255" s="56"/>
      <c r="AJ255" s="56"/>
      <c r="AK255" s="56"/>
      <c r="AL255" s="56"/>
      <c r="AM255" s="56"/>
      <c r="AN255" s="56"/>
      <c r="AO255" s="56"/>
      <c r="AP255" s="56"/>
      <c r="AQ255" s="56"/>
      <c r="AR255" s="56"/>
      <c r="AS255" s="56"/>
    </row>
    <row r="256" spans="1:45" s="1" customFormat="1" ht="38.25" x14ac:dyDescent="0.25">
      <c r="A256" s="406" t="s">
        <v>655</v>
      </c>
      <c r="B256" s="353" t="s">
        <v>358</v>
      </c>
      <c r="C256" s="348" t="s">
        <v>43</v>
      </c>
      <c r="D256" s="349">
        <v>29.7</v>
      </c>
      <c r="E256" s="350">
        <f t="shared" si="69"/>
        <v>22.864280087551055</v>
      </c>
      <c r="F256" s="351" t="s">
        <v>36</v>
      </c>
      <c r="G256" s="348">
        <v>89712</v>
      </c>
      <c r="H256" s="354">
        <v>18.309999999999999</v>
      </c>
      <c r="I256" s="352">
        <f t="shared" si="70"/>
        <v>679.06911860026628</v>
      </c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  <c r="AA256" s="56"/>
      <c r="AB256" s="56"/>
      <c r="AC256" s="56"/>
      <c r="AD256" s="56"/>
      <c r="AE256" s="56"/>
      <c r="AF256" s="56"/>
      <c r="AG256" s="56"/>
      <c r="AH256" s="56"/>
      <c r="AI256" s="56"/>
      <c r="AJ256" s="56"/>
      <c r="AK256" s="56"/>
      <c r="AL256" s="56"/>
      <c r="AM256" s="56"/>
      <c r="AN256" s="56"/>
      <c r="AO256" s="56"/>
      <c r="AP256" s="56"/>
      <c r="AQ256" s="56"/>
      <c r="AR256" s="56"/>
      <c r="AS256" s="56"/>
    </row>
    <row r="257" spans="1:45" s="1" customFormat="1" ht="38.25" x14ac:dyDescent="0.25">
      <c r="A257" s="406" t="s">
        <v>656</v>
      </c>
      <c r="B257" s="353" t="s">
        <v>359</v>
      </c>
      <c r="C257" s="348" t="s">
        <v>43</v>
      </c>
      <c r="D257" s="349">
        <v>7.8</v>
      </c>
      <c r="E257" s="350">
        <f t="shared" si="69"/>
        <v>34.052917421491934</v>
      </c>
      <c r="F257" s="351" t="s">
        <v>36</v>
      </c>
      <c r="G257" s="348">
        <v>89713</v>
      </c>
      <c r="H257" s="354">
        <v>27.27</v>
      </c>
      <c r="I257" s="352">
        <f t="shared" si="70"/>
        <v>265.61275588763709</v>
      </c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  <c r="AA257" s="56"/>
      <c r="AB257" s="56"/>
      <c r="AC257" s="56"/>
      <c r="AD257" s="56"/>
      <c r="AE257" s="56"/>
      <c r="AF257" s="56"/>
      <c r="AG257" s="56"/>
      <c r="AH257" s="56"/>
      <c r="AI257" s="56"/>
      <c r="AJ257" s="56"/>
      <c r="AK257" s="56"/>
      <c r="AL257" s="56"/>
      <c r="AM257" s="56"/>
      <c r="AN257" s="56"/>
      <c r="AO257" s="56"/>
      <c r="AP257" s="56"/>
      <c r="AQ257" s="56"/>
      <c r="AR257" s="56"/>
      <c r="AS257" s="56"/>
    </row>
    <row r="258" spans="1:45" s="1" customFormat="1" ht="38.25" x14ac:dyDescent="0.25">
      <c r="A258" s="406" t="s">
        <v>657</v>
      </c>
      <c r="B258" s="353" t="s">
        <v>360</v>
      </c>
      <c r="C258" s="348" t="s">
        <v>43</v>
      </c>
      <c r="D258" s="349">
        <v>53</v>
      </c>
      <c r="E258" s="350">
        <f t="shared" si="69"/>
        <v>43.855462407143257</v>
      </c>
      <c r="F258" s="351" t="s">
        <v>36</v>
      </c>
      <c r="G258" s="348">
        <v>89714</v>
      </c>
      <c r="H258" s="354">
        <v>35.119999999999997</v>
      </c>
      <c r="I258" s="352">
        <f t="shared" si="70"/>
        <v>2324.3395075785925</v>
      </c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  <c r="AA258" s="56"/>
      <c r="AB258" s="56"/>
      <c r="AC258" s="56"/>
      <c r="AD258" s="56"/>
      <c r="AE258" s="56"/>
      <c r="AF258" s="56"/>
      <c r="AG258" s="56"/>
      <c r="AH258" s="56"/>
      <c r="AI258" s="56"/>
      <c r="AJ258" s="56"/>
      <c r="AK258" s="56"/>
      <c r="AL258" s="56"/>
      <c r="AM258" s="56"/>
      <c r="AN258" s="56"/>
      <c r="AO258" s="56"/>
      <c r="AP258" s="56"/>
      <c r="AQ258" s="56"/>
      <c r="AR258" s="56"/>
      <c r="AS258" s="56"/>
    </row>
    <row r="259" spans="1:45" s="1" customFormat="1" x14ac:dyDescent="0.25">
      <c r="A259" s="406" t="s">
        <v>658</v>
      </c>
      <c r="B259" s="353" t="s">
        <v>379</v>
      </c>
      <c r="C259" s="348" t="s">
        <v>42</v>
      </c>
      <c r="D259" s="349">
        <v>1</v>
      </c>
      <c r="E259" s="350">
        <f t="shared" si="69"/>
        <v>86.387269058262277</v>
      </c>
      <c r="F259" s="351" t="s">
        <v>219</v>
      </c>
      <c r="G259" s="348" t="s">
        <v>380</v>
      </c>
      <c r="H259" s="354">
        <v>69.180000000000007</v>
      </c>
      <c r="I259" s="352">
        <f t="shared" si="70"/>
        <v>86.387269058262277</v>
      </c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6"/>
      <c r="AG259" s="56"/>
      <c r="AH259" s="56"/>
      <c r="AI259" s="56"/>
      <c r="AJ259" s="56"/>
      <c r="AK259" s="56"/>
      <c r="AL259" s="56"/>
      <c r="AM259" s="56"/>
      <c r="AN259" s="56"/>
      <c r="AO259" s="56"/>
      <c r="AP259" s="56"/>
      <c r="AQ259" s="56"/>
      <c r="AR259" s="56"/>
      <c r="AS259" s="56"/>
    </row>
    <row r="260" spans="1:45" s="1" customFormat="1" x14ac:dyDescent="0.25">
      <c r="A260" s="406" t="s">
        <v>659</v>
      </c>
      <c r="B260" s="353" t="s">
        <v>381</v>
      </c>
      <c r="C260" s="348" t="s">
        <v>42</v>
      </c>
      <c r="D260" s="349">
        <v>1</v>
      </c>
      <c r="E260" s="350">
        <f t="shared" si="69"/>
        <v>175.9213423666954</v>
      </c>
      <c r="F260" s="351" t="s">
        <v>219</v>
      </c>
      <c r="G260" s="348" t="s">
        <v>382</v>
      </c>
      <c r="H260" s="354">
        <v>140.88</v>
      </c>
      <c r="I260" s="352">
        <f t="shared" si="70"/>
        <v>175.9213423666954</v>
      </c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  <c r="AA260" s="56"/>
      <c r="AB260" s="56"/>
      <c r="AC260" s="56"/>
      <c r="AD260" s="56"/>
      <c r="AE260" s="56"/>
      <c r="AF260" s="56"/>
      <c r="AG260" s="56"/>
      <c r="AH260" s="56"/>
      <c r="AI260" s="56"/>
      <c r="AJ260" s="56"/>
      <c r="AK260" s="56"/>
      <c r="AL260" s="56"/>
      <c r="AM260" s="56"/>
      <c r="AN260" s="56"/>
      <c r="AO260" s="56"/>
      <c r="AP260" s="56"/>
      <c r="AQ260" s="56"/>
      <c r="AR260" s="56"/>
      <c r="AS260" s="56"/>
    </row>
    <row r="261" spans="1:45" s="1" customFormat="1" ht="38.25" x14ac:dyDescent="0.25">
      <c r="A261" s="406" t="s">
        <v>660</v>
      </c>
      <c r="B261" s="353" t="s">
        <v>385</v>
      </c>
      <c r="C261" s="348" t="s">
        <v>42</v>
      </c>
      <c r="D261" s="349">
        <v>3</v>
      </c>
      <c r="E261" s="350">
        <f t="shared" si="69"/>
        <v>19.834232264916288</v>
      </c>
      <c r="F261" s="351" t="s">
        <v>48</v>
      </c>
      <c r="G261" s="348" t="str">
        <f>'COMPOSIÇÕES '!A312</f>
        <v>24</v>
      </c>
      <c r="H261" s="354">
        <f>'COMPOSIÇÕES '!H323</f>
        <v>15.8835</v>
      </c>
      <c r="I261" s="352">
        <f t="shared" si="70"/>
        <v>59.502696794748864</v>
      </c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  <c r="AA261" s="56"/>
      <c r="AB261" s="56"/>
      <c r="AC261" s="56"/>
      <c r="AD261" s="56"/>
      <c r="AE261" s="56"/>
      <c r="AF261" s="56"/>
      <c r="AG261" s="56"/>
      <c r="AH261" s="56"/>
      <c r="AI261" s="56"/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</row>
    <row r="262" spans="1:45" s="1" customFormat="1" ht="38.25" x14ac:dyDescent="0.25">
      <c r="A262" s="406" t="s">
        <v>661</v>
      </c>
      <c r="B262" s="353" t="s">
        <v>383</v>
      </c>
      <c r="C262" s="348" t="s">
        <v>42</v>
      </c>
      <c r="D262" s="349">
        <v>1</v>
      </c>
      <c r="E262" s="350">
        <f t="shared" si="69"/>
        <v>26.460627802032054</v>
      </c>
      <c r="F262" s="351" t="s">
        <v>36</v>
      </c>
      <c r="G262" s="348">
        <v>89795</v>
      </c>
      <c r="H262" s="354">
        <v>21.19</v>
      </c>
      <c r="I262" s="352">
        <f t="shared" si="70"/>
        <v>26.460627802032054</v>
      </c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  <c r="AA262" s="56"/>
      <c r="AB262" s="56"/>
      <c r="AC262" s="56"/>
      <c r="AD262" s="56"/>
      <c r="AE262" s="56"/>
      <c r="AF262" s="56"/>
      <c r="AG262" s="56"/>
      <c r="AH262" s="56"/>
      <c r="AI262" s="56"/>
      <c r="AJ262" s="56"/>
      <c r="AK262" s="56"/>
      <c r="AL262" s="56"/>
      <c r="AM262" s="56"/>
      <c r="AN262" s="56"/>
      <c r="AO262" s="56"/>
      <c r="AP262" s="56"/>
      <c r="AQ262" s="56"/>
      <c r="AR262" s="56"/>
      <c r="AS262" s="56"/>
    </row>
    <row r="263" spans="1:45" s="1" customFormat="1" ht="38.25" x14ac:dyDescent="0.25">
      <c r="A263" s="406" t="s">
        <v>662</v>
      </c>
      <c r="B263" s="353" t="s">
        <v>384</v>
      </c>
      <c r="C263" s="348" t="s">
        <v>42</v>
      </c>
      <c r="D263" s="349">
        <v>2</v>
      </c>
      <c r="E263" s="350">
        <f t="shared" si="69"/>
        <v>36.200736195418081</v>
      </c>
      <c r="F263" s="351" t="s">
        <v>36</v>
      </c>
      <c r="G263" s="348">
        <v>89797</v>
      </c>
      <c r="H263" s="354">
        <v>28.99</v>
      </c>
      <c r="I263" s="352">
        <f t="shared" si="70"/>
        <v>72.401472390836162</v>
      </c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  <c r="AA263" s="56"/>
      <c r="AB263" s="56"/>
      <c r="AC263" s="56"/>
      <c r="AD263" s="56"/>
      <c r="AE263" s="56"/>
      <c r="AF263" s="56"/>
      <c r="AG263" s="56"/>
      <c r="AH263" s="56"/>
      <c r="AI263" s="56"/>
      <c r="AJ263" s="56"/>
      <c r="AK263" s="56"/>
      <c r="AL263" s="56"/>
      <c r="AM263" s="56"/>
      <c r="AN263" s="56"/>
      <c r="AO263" s="56"/>
      <c r="AP263" s="56"/>
      <c r="AQ263" s="56"/>
      <c r="AR263" s="56"/>
      <c r="AS263" s="56"/>
    </row>
    <row r="264" spans="1:45" s="1" customFormat="1" ht="25.5" x14ac:dyDescent="0.25">
      <c r="A264" s="406" t="s">
        <v>663</v>
      </c>
      <c r="B264" s="353" t="s">
        <v>391</v>
      </c>
      <c r="C264" s="348" t="s">
        <v>42</v>
      </c>
      <c r="D264" s="349">
        <v>1</v>
      </c>
      <c r="E264" s="350">
        <f t="shared" si="69"/>
        <v>10.232108740436558</v>
      </c>
      <c r="F264" s="351" t="s">
        <v>48</v>
      </c>
      <c r="G264" s="348" t="str">
        <f>'COMPOSIÇÕES '!A325</f>
        <v>25</v>
      </c>
      <c r="H264" s="354">
        <f>'COMPOSIÇÕES '!H336</f>
        <v>8.1940000000000008</v>
      </c>
      <c r="I264" s="352">
        <f t="shared" si="70"/>
        <v>10.232108740436558</v>
      </c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  <c r="AA264" s="56"/>
      <c r="AB264" s="56"/>
      <c r="AC264" s="56"/>
      <c r="AD264" s="56"/>
      <c r="AE264" s="56"/>
      <c r="AF264" s="56"/>
      <c r="AG264" s="56"/>
      <c r="AH264" s="56"/>
      <c r="AI264" s="56"/>
      <c r="AJ264" s="56"/>
      <c r="AK264" s="56"/>
      <c r="AL264" s="56"/>
      <c r="AM264" s="56"/>
      <c r="AN264" s="56"/>
      <c r="AO264" s="56"/>
      <c r="AP264" s="56"/>
      <c r="AQ264" s="56"/>
      <c r="AR264" s="56"/>
      <c r="AS264" s="56"/>
    </row>
    <row r="265" spans="1:45" s="1" customFormat="1" ht="25.5" x14ac:dyDescent="0.25">
      <c r="A265" s="406" t="s">
        <v>664</v>
      </c>
      <c r="B265" s="353" t="s">
        <v>394</v>
      </c>
      <c r="C265" s="348" t="s">
        <v>42</v>
      </c>
      <c r="D265" s="349">
        <v>1</v>
      </c>
      <c r="E265" s="350">
        <f t="shared" si="69"/>
        <v>13.740420859823489</v>
      </c>
      <c r="F265" s="351" t="s">
        <v>48</v>
      </c>
      <c r="G265" s="348" t="str">
        <f>'COMPOSIÇÕES '!A377</f>
        <v>29</v>
      </c>
      <c r="H265" s="354">
        <f>'COMPOSIÇÕES '!H389</f>
        <v>11.003500000000001</v>
      </c>
      <c r="I265" s="352">
        <f t="shared" si="70"/>
        <v>13.740420859823489</v>
      </c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  <c r="AA265" s="56"/>
      <c r="AB265" s="56"/>
      <c r="AC265" s="56"/>
      <c r="AD265" s="56"/>
      <c r="AE265" s="56"/>
      <c r="AF265" s="56"/>
      <c r="AG265" s="56"/>
      <c r="AH265" s="56"/>
      <c r="AI265" s="56"/>
      <c r="AJ265" s="56"/>
      <c r="AK265" s="56"/>
      <c r="AL265" s="56"/>
      <c r="AM265" s="56"/>
      <c r="AN265" s="56"/>
      <c r="AO265" s="56"/>
      <c r="AP265" s="56"/>
      <c r="AQ265" s="56"/>
      <c r="AR265" s="56"/>
      <c r="AS265" s="56"/>
    </row>
    <row r="266" spans="1:45" s="1" customFormat="1" ht="25.5" x14ac:dyDescent="0.25">
      <c r="A266" s="406" t="s">
        <v>665</v>
      </c>
      <c r="B266" s="353" t="s">
        <v>398</v>
      </c>
      <c r="C266" s="348" t="s">
        <v>42</v>
      </c>
      <c r="D266" s="349">
        <v>1</v>
      </c>
      <c r="E266" s="350">
        <f t="shared" si="69"/>
        <v>21.857177854311846</v>
      </c>
      <c r="F266" s="351" t="s">
        <v>48</v>
      </c>
      <c r="G266" s="348" t="str">
        <f>'COMPOSIÇÕES '!A391</f>
        <v>30</v>
      </c>
      <c r="H266" s="354">
        <f>'COMPOSIÇÕES '!H403</f>
        <v>17.503499999999999</v>
      </c>
      <c r="I266" s="352">
        <f t="shared" si="70"/>
        <v>21.857177854311846</v>
      </c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  <c r="AA266" s="56"/>
      <c r="AB266" s="56"/>
      <c r="AC266" s="56"/>
      <c r="AD266" s="56"/>
      <c r="AE266" s="56"/>
      <c r="AF266" s="56"/>
      <c r="AG266" s="56"/>
      <c r="AH266" s="56"/>
      <c r="AI266" s="56"/>
      <c r="AJ266" s="56"/>
      <c r="AK266" s="56"/>
      <c r="AL266" s="56"/>
      <c r="AM266" s="56"/>
      <c r="AN266" s="56"/>
      <c r="AO266" s="56"/>
      <c r="AP266" s="56"/>
      <c r="AQ266" s="56"/>
      <c r="AR266" s="56"/>
      <c r="AS266" s="56"/>
    </row>
    <row r="267" spans="1:45" s="1" customFormat="1" ht="25.5" x14ac:dyDescent="0.25">
      <c r="A267" s="406" t="s">
        <v>666</v>
      </c>
      <c r="B267" s="353" t="s">
        <v>399</v>
      </c>
      <c r="C267" s="348" t="s">
        <v>42</v>
      </c>
      <c r="D267" s="349">
        <v>1</v>
      </c>
      <c r="E267" s="350">
        <f t="shared" si="69"/>
        <v>19.934130812540758</v>
      </c>
      <c r="F267" s="351" t="s">
        <v>48</v>
      </c>
      <c r="G267" s="348" t="str">
        <f>'COMPOSIÇÕES '!A405</f>
        <v>31</v>
      </c>
      <c r="H267" s="354">
        <f>'COMPOSIÇÕES '!H417</f>
        <v>15.9635</v>
      </c>
      <c r="I267" s="352">
        <f t="shared" si="70"/>
        <v>19.934130812540758</v>
      </c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  <c r="AA267" s="56"/>
      <c r="AB267" s="56"/>
      <c r="AC267" s="56"/>
      <c r="AD267" s="56"/>
      <c r="AE267" s="56"/>
      <c r="AF267" s="56"/>
      <c r="AG267" s="56"/>
      <c r="AH267" s="56"/>
      <c r="AI267" s="56"/>
      <c r="AJ267" s="56"/>
      <c r="AK267" s="56"/>
      <c r="AL267" s="56"/>
      <c r="AM267" s="56"/>
      <c r="AN267" s="56"/>
      <c r="AO267" s="56"/>
      <c r="AP267" s="56"/>
      <c r="AQ267" s="56"/>
      <c r="AR267" s="56"/>
      <c r="AS267" s="56"/>
    </row>
    <row r="268" spans="1:45" s="1" customFormat="1" x14ac:dyDescent="0.25">
      <c r="A268" s="406" t="s">
        <v>667</v>
      </c>
      <c r="B268" s="353" t="s">
        <v>400</v>
      </c>
      <c r="C268" s="348" t="s">
        <v>42</v>
      </c>
      <c r="D268" s="349">
        <v>2</v>
      </c>
      <c r="E268" s="350">
        <f t="shared" si="69"/>
        <v>4.8825415151460749</v>
      </c>
      <c r="F268" s="351" t="s">
        <v>36</v>
      </c>
      <c r="G268" s="348">
        <v>39319</v>
      </c>
      <c r="H268" s="354">
        <v>3.91</v>
      </c>
      <c r="I268" s="352">
        <f t="shared" si="70"/>
        <v>9.7650830302921499</v>
      </c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  <c r="AA268" s="56"/>
      <c r="AB268" s="56"/>
      <c r="AC268" s="56"/>
      <c r="AD268" s="56"/>
      <c r="AE268" s="56"/>
      <c r="AF268" s="56"/>
      <c r="AG268" s="56"/>
      <c r="AH268" s="56"/>
      <c r="AI268" s="56"/>
      <c r="AJ268" s="56"/>
      <c r="AK268" s="56"/>
      <c r="AL268" s="56"/>
      <c r="AM268" s="56"/>
      <c r="AN268" s="56"/>
      <c r="AO268" s="56"/>
      <c r="AP268" s="56"/>
      <c r="AQ268" s="56"/>
      <c r="AR268" s="56"/>
      <c r="AS268" s="56"/>
    </row>
    <row r="269" spans="1:45" s="1" customFormat="1" x14ac:dyDescent="0.25">
      <c r="A269" s="406" t="s">
        <v>668</v>
      </c>
      <c r="B269" s="353" t="s">
        <v>424</v>
      </c>
      <c r="C269" s="348" t="s">
        <v>49</v>
      </c>
      <c r="D269" s="349">
        <v>6</v>
      </c>
      <c r="E269" s="350">
        <f t="shared" si="69"/>
        <v>133.19806349929618</v>
      </c>
      <c r="F269" s="351" t="s">
        <v>118</v>
      </c>
      <c r="G269" s="348">
        <v>5</v>
      </c>
      <c r="H269" s="354">
        <f>'EQUALIZAÇÕES DE PROPOSTAS'!E30</f>
        <v>106.66666666666667</v>
      </c>
      <c r="I269" s="352">
        <f t="shared" si="70"/>
        <v>799.18838099577715</v>
      </c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  <c r="AA269" s="56"/>
      <c r="AB269" s="56"/>
      <c r="AC269" s="56"/>
      <c r="AD269" s="56"/>
      <c r="AE269" s="56"/>
      <c r="AF269" s="56"/>
      <c r="AG269" s="56"/>
      <c r="AH269" s="56"/>
      <c r="AI269" s="56"/>
      <c r="AJ269" s="56"/>
      <c r="AK269" s="56"/>
      <c r="AL269" s="56"/>
      <c r="AM269" s="56"/>
      <c r="AN269" s="56"/>
      <c r="AO269" s="56"/>
      <c r="AP269" s="56"/>
      <c r="AQ269" s="56"/>
      <c r="AR269" s="56"/>
      <c r="AS269" s="56"/>
    </row>
    <row r="270" spans="1:45" s="1" customFormat="1" ht="15" customHeight="1" x14ac:dyDescent="0.25">
      <c r="A270" s="461" t="s">
        <v>84</v>
      </c>
      <c r="B270" s="462"/>
      <c r="C270" s="462"/>
      <c r="D270" s="462"/>
      <c r="E270" s="462"/>
      <c r="F270" s="463"/>
      <c r="G270" s="177">
        <f>SUM(I227:I269)</f>
        <v>7567.4063397755635</v>
      </c>
      <c r="H270" s="178"/>
      <c r="I270" s="320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6"/>
      <c r="AG270" s="56"/>
      <c r="AH270" s="56"/>
      <c r="AI270" s="56"/>
      <c r="AJ270" s="56"/>
      <c r="AK270" s="56"/>
      <c r="AL270" s="56"/>
      <c r="AM270" s="56"/>
      <c r="AN270" s="56"/>
      <c r="AO270" s="56"/>
      <c r="AP270" s="56"/>
      <c r="AQ270" s="56"/>
      <c r="AR270" s="56"/>
      <c r="AS270" s="56"/>
    </row>
    <row r="271" spans="1:45" s="1" customFormat="1" x14ac:dyDescent="0.25">
      <c r="A271" s="164">
        <v>9</v>
      </c>
      <c r="B271" s="165" t="s">
        <v>61</v>
      </c>
      <c r="C271" s="166"/>
      <c r="D271" s="186"/>
      <c r="E271" s="187"/>
      <c r="F271" s="188"/>
      <c r="G271" s="169"/>
      <c r="H271" s="163"/>
      <c r="I271" s="317"/>
    </row>
    <row r="272" spans="1:45" s="1" customFormat="1" x14ac:dyDescent="0.25">
      <c r="A272" s="406" t="s">
        <v>220</v>
      </c>
      <c r="B272" s="347" t="s">
        <v>60</v>
      </c>
      <c r="C272" s="348" t="s">
        <v>91</v>
      </c>
      <c r="D272" s="414">
        <v>1100</v>
      </c>
      <c r="E272" s="350">
        <f>H272*(1+$D$11)</f>
        <v>2.559900282877098</v>
      </c>
      <c r="F272" s="351" t="s">
        <v>36</v>
      </c>
      <c r="G272" s="415">
        <v>9537</v>
      </c>
      <c r="H272" s="416">
        <v>2.0499999999999998</v>
      </c>
      <c r="I272" s="352">
        <f>E272*D272</f>
        <v>2815.8903111648078</v>
      </c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6"/>
      <c r="AD272" s="56"/>
      <c r="AE272" s="56"/>
      <c r="AF272" s="56"/>
      <c r="AG272" s="56"/>
      <c r="AH272" s="56"/>
      <c r="AI272" s="56"/>
      <c r="AJ272" s="56"/>
      <c r="AK272" s="56"/>
      <c r="AL272" s="56"/>
      <c r="AM272" s="56"/>
      <c r="AN272" s="56"/>
      <c r="AO272" s="56"/>
      <c r="AP272" s="56"/>
      <c r="AQ272" s="56"/>
      <c r="AR272" s="56"/>
      <c r="AS272" s="56"/>
    </row>
    <row r="273" spans="1:45" s="1" customFormat="1" ht="15" customHeight="1" x14ac:dyDescent="0.25">
      <c r="A273" s="466" t="s">
        <v>84</v>
      </c>
      <c r="B273" s="467"/>
      <c r="C273" s="467"/>
      <c r="D273" s="467"/>
      <c r="E273" s="467"/>
      <c r="F273" s="468"/>
      <c r="G273" s="189">
        <f>SUM(I272)</f>
        <v>2815.8903111648078</v>
      </c>
      <c r="H273" s="190"/>
      <c r="I273" s="323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  <c r="AA273" s="56"/>
      <c r="AB273" s="56"/>
      <c r="AC273" s="56"/>
      <c r="AD273" s="56"/>
      <c r="AE273" s="56"/>
      <c r="AF273" s="56"/>
      <c r="AG273" s="56"/>
      <c r="AH273" s="56"/>
      <c r="AI273" s="56"/>
      <c r="AJ273" s="56"/>
      <c r="AK273" s="56"/>
      <c r="AL273" s="56"/>
      <c r="AM273" s="56"/>
      <c r="AN273" s="56"/>
      <c r="AO273" s="56"/>
      <c r="AP273" s="56"/>
      <c r="AQ273" s="56"/>
      <c r="AR273" s="56"/>
      <c r="AS273" s="56"/>
    </row>
    <row r="274" spans="1:45" s="1" customFormat="1" x14ac:dyDescent="0.25">
      <c r="A274" s="313"/>
      <c r="B274" s="180"/>
      <c r="C274" s="181"/>
      <c r="D274" s="182"/>
      <c r="E274" s="182"/>
      <c r="F274" s="183"/>
      <c r="G274" s="182"/>
      <c r="H274" s="184"/>
      <c r="I274" s="324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  <c r="AA274" s="56"/>
      <c r="AB274" s="56"/>
      <c r="AC274" s="56"/>
      <c r="AD274" s="56"/>
      <c r="AE274" s="56"/>
      <c r="AF274" s="56"/>
      <c r="AG274" s="56"/>
      <c r="AH274" s="56"/>
      <c r="AI274" s="56"/>
      <c r="AJ274" s="56"/>
      <c r="AK274" s="56"/>
      <c r="AL274" s="56"/>
      <c r="AM274" s="56"/>
      <c r="AN274" s="56"/>
      <c r="AO274" s="56"/>
      <c r="AP274" s="56"/>
      <c r="AQ274" s="56"/>
      <c r="AR274" s="56"/>
      <c r="AS274" s="56"/>
    </row>
    <row r="275" spans="1:45" ht="15.75" x14ac:dyDescent="0.25">
      <c r="A275" s="453" t="s">
        <v>2</v>
      </c>
      <c r="B275" s="454"/>
      <c r="C275" s="454"/>
      <c r="D275" s="455"/>
      <c r="E275" s="325"/>
      <c r="F275" s="458">
        <f>SUM(I14:I274)</f>
        <v>717873.00309403078</v>
      </c>
      <c r="G275" s="459"/>
      <c r="H275" s="459"/>
      <c r="I275" s="460"/>
    </row>
    <row r="278" spans="1:45" x14ac:dyDescent="0.25">
      <c r="M278" s="56"/>
    </row>
    <row r="308" spans="1:8" s="57" customFormat="1" x14ac:dyDescent="0.25">
      <c r="A308" s="51"/>
      <c r="B308" s="52"/>
      <c r="C308" s="1"/>
      <c r="D308" s="53"/>
      <c r="E308" s="54"/>
      <c r="F308" s="55"/>
      <c r="G308" s="1"/>
      <c r="H308" s="56"/>
    </row>
    <row r="309" spans="1:8" s="57" customFormat="1" x14ac:dyDescent="0.25">
      <c r="A309" s="51"/>
      <c r="B309" s="52"/>
      <c r="C309" s="1"/>
      <c r="D309" s="53"/>
      <c r="E309" s="54"/>
      <c r="F309" s="55"/>
      <c r="G309" s="1"/>
      <c r="H309" s="56"/>
    </row>
    <row r="310" spans="1:8" s="57" customFormat="1" x14ac:dyDescent="0.25">
      <c r="A310" s="51"/>
      <c r="B310" s="52"/>
      <c r="C310" s="1"/>
      <c r="D310" s="53"/>
      <c r="E310" s="54"/>
      <c r="F310" s="55"/>
      <c r="G310" s="1"/>
      <c r="H310" s="56"/>
    </row>
    <row r="311" spans="1:8" s="57" customFormat="1" x14ac:dyDescent="0.25">
      <c r="A311" s="51"/>
      <c r="B311" s="52"/>
      <c r="C311" s="1"/>
      <c r="D311" s="53"/>
      <c r="E311" s="54"/>
      <c r="F311" s="55"/>
      <c r="G311" s="1"/>
      <c r="H311" s="56"/>
    </row>
    <row r="312" spans="1:8" s="57" customFormat="1" x14ac:dyDescent="0.25">
      <c r="A312" s="51"/>
      <c r="B312" s="52"/>
      <c r="C312" s="1"/>
      <c r="D312" s="53"/>
      <c r="E312" s="54"/>
      <c r="F312" s="55"/>
      <c r="G312" s="1"/>
      <c r="H312" s="56"/>
    </row>
    <row r="313" spans="1:8" s="57" customFormat="1" x14ac:dyDescent="0.25">
      <c r="A313" s="51"/>
      <c r="B313" s="52"/>
      <c r="C313" s="1"/>
      <c r="D313" s="53"/>
      <c r="E313" s="54"/>
      <c r="F313" s="55"/>
      <c r="G313" s="1"/>
      <c r="H313" s="56"/>
    </row>
    <row r="314" spans="1:8" s="57" customFormat="1" x14ac:dyDescent="0.25">
      <c r="A314" s="51"/>
      <c r="B314" s="52"/>
      <c r="C314" s="1"/>
      <c r="D314" s="53"/>
      <c r="E314" s="54"/>
      <c r="F314" s="55"/>
      <c r="G314" s="1"/>
      <c r="H314" s="56"/>
    </row>
    <row r="315" spans="1:8" s="57" customFormat="1" x14ac:dyDescent="0.25">
      <c r="A315" s="51"/>
      <c r="B315" s="52"/>
      <c r="C315" s="1"/>
      <c r="D315" s="53"/>
      <c r="E315" s="54"/>
      <c r="F315" s="55"/>
      <c r="G315" s="1"/>
      <c r="H315" s="56"/>
    </row>
    <row r="316" spans="1:8" s="57" customFormat="1" x14ac:dyDescent="0.25">
      <c r="A316" s="51"/>
      <c r="B316" s="52"/>
      <c r="C316" s="1"/>
      <c r="D316" s="53"/>
      <c r="E316" s="54"/>
      <c r="F316" s="55"/>
      <c r="G316" s="1"/>
      <c r="H316" s="56"/>
    </row>
    <row r="317" spans="1:8" s="57" customFormat="1" x14ac:dyDescent="0.25">
      <c r="A317" s="51"/>
      <c r="B317" s="52"/>
      <c r="C317" s="1"/>
      <c r="D317" s="53"/>
      <c r="E317" s="54"/>
      <c r="F317" s="55"/>
      <c r="G317" s="1"/>
      <c r="H317" s="56"/>
    </row>
    <row r="318" spans="1:8" s="57" customFormat="1" x14ac:dyDescent="0.25">
      <c r="A318" s="51"/>
      <c r="B318" s="52"/>
      <c r="C318" s="1"/>
      <c r="D318" s="53"/>
      <c r="E318" s="54"/>
      <c r="F318" s="55"/>
      <c r="G318" s="1"/>
      <c r="H318" s="56"/>
    </row>
    <row r="319" spans="1:8" s="57" customFormat="1" x14ac:dyDescent="0.25">
      <c r="A319" s="51"/>
      <c r="B319" s="52"/>
      <c r="C319" s="1"/>
      <c r="D319" s="53"/>
      <c r="E319" s="54"/>
      <c r="F319" s="55"/>
      <c r="G319" s="1"/>
      <c r="H319" s="56"/>
    </row>
    <row r="320" spans="1:8" s="57" customFormat="1" x14ac:dyDescent="0.25">
      <c r="A320" s="51"/>
      <c r="B320" s="52"/>
      <c r="C320" s="1"/>
      <c r="D320" s="53"/>
      <c r="E320" s="54"/>
      <c r="F320" s="55"/>
      <c r="G320" s="1"/>
      <c r="H320" s="56"/>
    </row>
    <row r="321" spans="1:8" s="57" customFormat="1" x14ac:dyDescent="0.25">
      <c r="A321" s="51"/>
      <c r="B321" s="52"/>
      <c r="C321" s="1"/>
      <c r="D321" s="53"/>
      <c r="E321" s="54"/>
      <c r="F321" s="55"/>
      <c r="G321" s="1"/>
      <c r="H321" s="56"/>
    </row>
    <row r="372" spans="1:8" s="58" customFormat="1" ht="15.75" x14ac:dyDescent="0.25">
      <c r="A372" s="51"/>
      <c r="B372" s="52"/>
      <c r="C372" s="1"/>
      <c r="D372" s="53"/>
      <c r="E372" s="54"/>
      <c r="F372" s="55"/>
      <c r="G372" s="1"/>
      <c r="H372" s="56"/>
    </row>
  </sheetData>
  <autoFilter ref="A13:H334"/>
  <dataConsolidate/>
  <mergeCells count="16">
    <mergeCell ref="A5:F5"/>
    <mergeCell ref="A98:F98"/>
    <mergeCell ref="A117:F117"/>
    <mergeCell ref="A273:F273"/>
    <mergeCell ref="F1:G1"/>
    <mergeCell ref="B6:E6"/>
    <mergeCell ref="A270:F270"/>
    <mergeCell ref="A225:F225"/>
    <mergeCell ref="A37:F37"/>
    <mergeCell ref="A202:F202"/>
    <mergeCell ref="A275:D275"/>
    <mergeCell ref="F10:H10"/>
    <mergeCell ref="F11:H11"/>
    <mergeCell ref="F275:I275"/>
    <mergeCell ref="A28:F28"/>
    <mergeCell ref="A215:F215"/>
  </mergeCell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8"/>
  <sheetViews>
    <sheetView showGridLines="0" showZeros="0" zoomScaleNormal="100" zoomScalePageLayoutView="50" workbookViewId="0">
      <selection activeCell="H448" sqref="A1:H448"/>
    </sheetView>
  </sheetViews>
  <sheetFormatPr defaultRowHeight="12.75" x14ac:dyDescent="0.2"/>
  <cols>
    <col min="1" max="1" width="11.85546875" style="18" bestFit="1" customWidth="1"/>
    <col min="2" max="2" width="11.28515625" style="25" bestFit="1" customWidth="1"/>
    <col min="3" max="3" width="83.28515625" style="18" bestFit="1" customWidth="1"/>
    <col min="4" max="4" width="11.5703125" style="18" bestFit="1" customWidth="1"/>
    <col min="5" max="5" width="10.28515625" style="233" bestFit="1" customWidth="1"/>
    <col min="6" max="6" width="10.28515625" style="19" bestFit="1" customWidth="1"/>
    <col min="7" max="7" width="12.140625" style="19" bestFit="1" customWidth="1"/>
    <col min="8" max="8" width="12.42578125" style="19" bestFit="1" customWidth="1"/>
    <col min="9" max="9" width="9.140625" style="18"/>
    <col min="10" max="16384" width="9.140625" style="20"/>
  </cols>
  <sheetData>
    <row r="1" spans="1:9" s="18" customFormat="1" x14ac:dyDescent="0.2">
      <c r="A1" s="481" t="s">
        <v>6</v>
      </c>
      <c r="B1" s="482"/>
      <c r="C1" s="482" t="s">
        <v>5</v>
      </c>
      <c r="D1" s="482"/>
      <c r="E1" s="482"/>
      <c r="F1" s="482"/>
      <c r="G1" s="482"/>
      <c r="H1" s="483"/>
    </row>
    <row r="2" spans="1:9" s="18" customFormat="1" x14ac:dyDescent="0.2">
      <c r="A2" s="110" t="s">
        <v>18</v>
      </c>
      <c r="B2" s="484" t="str">
        <f>'ORCAMENTO BASICO '!B9</f>
        <v>Creche - Espaço Nosso</v>
      </c>
      <c r="C2" s="484"/>
      <c r="D2" s="484"/>
      <c r="E2" s="485"/>
      <c r="F2" s="486"/>
      <c r="G2" s="303"/>
      <c r="H2" s="111"/>
    </row>
    <row r="3" spans="1:9" s="18" customFormat="1" x14ac:dyDescent="0.2">
      <c r="A3" s="110" t="s">
        <v>19</v>
      </c>
      <c r="B3" s="484" t="str">
        <f>'ORCAMENTO BASICO '!B10</f>
        <v>Sarzedo - MG</v>
      </c>
      <c r="C3" s="484"/>
      <c r="D3" s="484"/>
      <c r="E3" s="233"/>
      <c r="F3" s="19"/>
      <c r="G3" s="19"/>
      <c r="H3" s="112"/>
    </row>
    <row r="4" spans="1:9" s="18" customFormat="1" x14ac:dyDescent="0.2">
      <c r="A4" s="110" t="s">
        <v>3</v>
      </c>
      <c r="B4" s="484" t="str">
        <f>'ORCAMENTO BASICO '!B11</f>
        <v>12 meses</v>
      </c>
      <c r="C4" s="484"/>
      <c r="D4" s="484"/>
      <c r="E4" s="233"/>
      <c r="F4" s="19"/>
      <c r="G4" s="19"/>
      <c r="H4" s="112"/>
    </row>
    <row r="5" spans="1:9" s="18" customFormat="1" x14ac:dyDescent="0.2">
      <c r="A5" s="110"/>
      <c r="B5" s="16"/>
      <c r="C5" s="29"/>
      <c r="D5" s="29"/>
      <c r="E5" s="233"/>
      <c r="F5" s="19"/>
      <c r="G5" s="19"/>
      <c r="H5" s="112"/>
    </row>
    <row r="6" spans="1:9" ht="12.75" customHeight="1" x14ac:dyDescent="0.2">
      <c r="A6" s="113" t="s">
        <v>97</v>
      </c>
      <c r="B6" s="4"/>
      <c r="C6" s="146" t="s">
        <v>296</v>
      </c>
      <c r="D6" s="3" t="s">
        <v>101</v>
      </c>
      <c r="E6" s="234" t="s">
        <v>104</v>
      </c>
      <c r="F6" s="258" t="s">
        <v>102</v>
      </c>
      <c r="G6" s="250"/>
      <c r="H6" s="142" t="s">
        <v>103</v>
      </c>
    </row>
    <row r="7" spans="1:9" s="22" customFormat="1" x14ac:dyDescent="0.2">
      <c r="A7" s="385"/>
      <c r="B7" s="386"/>
      <c r="C7" s="377"/>
      <c r="D7" s="378"/>
      <c r="E7" s="387"/>
      <c r="F7" s="480"/>
      <c r="G7" s="480"/>
      <c r="H7" s="388"/>
      <c r="I7" s="21"/>
    </row>
    <row r="8" spans="1:9" s="22" customFormat="1" x14ac:dyDescent="0.2">
      <c r="A8" s="385"/>
      <c r="B8" s="381"/>
      <c r="C8" s="365"/>
      <c r="D8" s="379"/>
      <c r="E8" s="389"/>
      <c r="F8" s="480"/>
      <c r="G8" s="480"/>
      <c r="H8" s="390"/>
      <c r="I8" s="21"/>
    </row>
    <row r="9" spans="1:9" x14ac:dyDescent="0.2">
      <c r="A9" s="356" t="s">
        <v>36</v>
      </c>
      <c r="B9" s="357"/>
      <c r="C9" s="356" t="s">
        <v>295</v>
      </c>
      <c r="D9" s="356" t="s">
        <v>91</v>
      </c>
      <c r="E9" s="391">
        <v>0.64</v>
      </c>
      <c r="F9" s="382">
        <v>316.02</v>
      </c>
      <c r="G9" s="359"/>
      <c r="H9" s="360">
        <f>F9*E9</f>
        <v>202.25279999999998</v>
      </c>
    </row>
    <row r="10" spans="1:9" x14ac:dyDescent="0.2">
      <c r="A10" s="356" t="s">
        <v>36</v>
      </c>
      <c r="B10" s="357"/>
      <c r="C10" s="356" t="s">
        <v>243</v>
      </c>
      <c r="D10" s="356" t="s">
        <v>91</v>
      </c>
      <c r="E10" s="367">
        <v>0.64</v>
      </c>
      <c r="F10" s="361">
        <v>150.24</v>
      </c>
      <c r="G10" s="361"/>
      <c r="H10" s="360">
        <f t="shared" ref="H10" si="0">F10*E10</f>
        <v>96.153600000000012</v>
      </c>
    </row>
    <row r="11" spans="1:9" x14ac:dyDescent="0.2">
      <c r="A11" s="362"/>
      <c r="B11" s="357"/>
      <c r="C11" s="363"/>
      <c r="D11" s="392"/>
      <c r="E11" s="393"/>
      <c r="F11" s="373"/>
      <c r="G11" s="373"/>
      <c r="H11" s="360">
        <f>F11*E11</f>
        <v>0</v>
      </c>
    </row>
    <row r="12" spans="1:9" x14ac:dyDescent="0.2">
      <c r="A12" s="362" t="s">
        <v>36</v>
      </c>
      <c r="B12" s="357"/>
      <c r="C12" s="356" t="s">
        <v>98</v>
      </c>
      <c r="D12" s="356" t="s">
        <v>49</v>
      </c>
      <c r="E12" s="391">
        <v>1.65</v>
      </c>
      <c r="F12" s="366">
        <v>16.84</v>
      </c>
      <c r="G12" s="366"/>
      <c r="H12" s="360">
        <f>F12*E12</f>
        <v>27.785999999999998</v>
      </c>
    </row>
    <row r="13" spans="1:9" s="24" customFormat="1" x14ac:dyDescent="0.2">
      <c r="A13" s="356" t="s">
        <v>36</v>
      </c>
      <c r="B13" s="357"/>
      <c r="C13" s="356" t="s">
        <v>99</v>
      </c>
      <c r="D13" s="356" t="s">
        <v>49</v>
      </c>
      <c r="E13" s="391">
        <v>0.82</v>
      </c>
      <c r="F13" s="359">
        <v>12.04</v>
      </c>
      <c r="G13" s="359"/>
      <c r="H13" s="360">
        <f>F13*E13</f>
        <v>9.872799999999998</v>
      </c>
      <c r="I13" s="23"/>
    </row>
    <row r="14" spans="1:9" s="22" customFormat="1" x14ac:dyDescent="0.2">
      <c r="A14" s="356" t="s">
        <v>36</v>
      </c>
      <c r="B14" s="357"/>
      <c r="C14" s="356" t="s">
        <v>100</v>
      </c>
      <c r="D14" s="356" t="s">
        <v>92</v>
      </c>
      <c r="E14" s="391">
        <v>7.0000000000000001E-3</v>
      </c>
      <c r="F14" s="359">
        <v>321.2</v>
      </c>
      <c r="G14" s="359"/>
      <c r="H14" s="360">
        <f>F14*E14</f>
        <v>2.2484000000000002</v>
      </c>
      <c r="I14" s="21"/>
    </row>
    <row r="15" spans="1:9" s="22" customFormat="1" x14ac:dyDescent="0.2">
      <c r="A15" s="131"/>
      <c r="B15" s="200"/>
      <c r="C15" s="200"/>
      <c r="D15" s="200"/>
      <c r="E15" s="240"/>
      <c r="F15" s="200"/>
      <c r="G15" s="200"/>
      <c r="H15" s="202">
        <f>SUM(H9:H14)</f>
        <v>338.31359999999995</v>
      </c>
      <c r="I15" s="21"/>
    </row>
    <row r="16" spans="1:9" s="18" customFormat="1" x14ac:dyDescent="0.2">
      <c r="A16" s="110"/>
      <c r="B16" s="16"/>
      <c r="C16" s="29"/>
      <c r="D16" s="29"/>
      <c r="E16" s="233"/>
      <c r="F16" s="19"/>
      <c r="G16" s="19"/>
      <c r="H16" s="112"/>
    </row>
    <row r="17" spans="1:9" s="22" customFormat="1" x14ac:dyDescent="0.2">
      <c r="A17" s="132"/>
      <c r="B17" s="133"/>
      <c r="C17" s="10"/>
      <c r="D17" s="12"/>
      <c r="E17" s="241"/>
      <c r="F17" s="11"/>
      <c r="G17" s="11"/>
      <c r="H17" s="117"/>
      <c r="I17" s="21"/>
    </row>
    <row r="18" spans="1:9" s="22" customFormat="1" ht="25.5" x14ac:dyDescent="0.2">
      <c r="A18" s="113" t="s">
        <v>105</v>
      </c>
      <c r="B18" s="4"/>
      <c r="C18" s="146" t="s">
        <v>303</v>
      </c>
      <c r="D18" s="3" t="s">
        <v>101</v>
      </c>
      <c r="E18" s="234" t="s">
        <v>104</v>
      </c>
      <c r="F18" s="258" t="s">
        <v>102</v>
      </c>
      <c r="G18" s="250"/>
      <c r="H18" s="142" t="s">
        <v>103</v>
      </c>
      <c r="I18" s="21"/>
    </row>
    <row r="19" spans="1:9" s="24" customFormat="1" x14ac:dyDescent="0.2">
      <c r="A19" s="385"/>
      <c r="B19" s="386"/>
      <c r="C19" s="377"/>
      <c r="D19" s="378"/>
      <c r="E19" s="387"/>
      <c r="F19" s="480"/>
      <c r="G19" s="480"/>
      <c r="H19" s="388"/>
      <c r="I19" s="23"/>
    </row>
    <row r="20" spans="1:9" x14ac:dyDescent="0.2">
      <c r="A20" s="385"/>
      <c r="B20" s="365"/>
      <c r="C20" s="365"/>
      <c r="D20" s="379"/>
      <c r="E20" s="389"/>
      <c r="F20" s="480"/>
      <c r="G20" s="480"/>
      <c r="H20" s="390"/>
    </row>
    <row r="21" spans="1:9" x14ac:dyDescent="0.2">
      <c r="A21" s="356" t="s">
        <v>118</v>
      </c>
      <c r="B21" s="357">
        <v>1</v>
      </c>
      <c r="C21" s="356" t="s">
        <v>302</v>
      </c>
      <c r="D21" s="356" t="s">
        <v>91</v>
      </c>
      <c r="E21" s="358">
        <v>1</v>
      </c>
      <c r="F21" s="359">
        <f>'EQUALIZAÇÕES DE PROPOSTAS'!E6</f>
        <v>11.53</v>
      </c>
      <c r="G21" s="359"/>
      <c r="H21" s="360">
        <f t="shared" ref="H21:H26" si="1">F21*E21</f>
        <v>11.53</v>
      </c>
    </row>
    <row r="22" spans="1:9" x14ac:dyDescent="0.2">
      <c r="A22" s="362"/>
      <c r="B22" s="357"/>
      <c r="C22" s="363"/>
      <c r="D22" s="392"/>
      <c r="E22" s="367"/>
      <c r="F22" s="479"/>
      <c r="G22" s="479"/>
      <c r="H22" s="360">
        <f t="shared" si="1"/>
        <v>0</v>
      </c>
    </row>
    <row r="23" spans="1:9" x14ac:dyDescent="0.2">
      <c r="A23" s="356" t="s">
        <v>36</v>
      </c>
      <c r="B23" s="357"/>
      <c r="C23" s="356" t="s">
        <v>114</v>
      </c>
      <c r="D23" s="356" t="s">
        <v>49</v>
      </c>
      <c r="E23" s="391">
        <v>0.95</v>
      </c>
      <c r="F23" s="366">
        <v>17.440000000000001</v>
      </c>
      <c r="G23" s="366"/>
      <c r="H23" s="360">
        <f t="shared" si="1"/>
        <v>16.568000000000001</v>
      </c>
    </row>
    <row r="24" spans="1:9" x14ac:dyDescent="0.2">
      <c r="A24" s="356" t="s">
        <v>36</v>
      </c>
      <c r="B24" s="357"/>
      <c r="C24" s="356" t="s">
        <v>99</v>
      </c>
      <c r="D24" s="356" t="s">
        <v>49</v>
      </c>
      <c r="E24" s="391">
        <v>0.82</v>
      </c>
      <c r="F24" s="359">
        <v>12.04</v>
      </c>
      <c r="G24" s="359"/>
      <c r="H24" s="360">
        <f t="shared" si="1"/>
        <v>9.872799999999998</v>
      </c>
    </row>
    <row r="25" spans="1:9" x14ac:dyDescent="0.2">
      <c r="A25" s="356" t="s">
        <v>36</v>
      </c>
      <c r="B25" s="357"/>
      <c r="C25" s="356" t="s">
        <v>115</v>
      </c>
      <c r="D25" s="356" t="s">
        <v>45</v>
      </c>
      <c r="E25" s="358">
        <v>0.24</v>
      </c>
      <c r="F25" s="359">
        <v>2.57</v>
      </c>
      <c r="G25" s="359"/>
      <c r="H25" s="360">
        <f t="shared" si="1"/>
        <v>0.6167999999999999</v>
      </c>
    </row>
    <row r="26" spans="1:9" x14ac:dyDescent="0.2">
      <c r="A26" s="356" t="s">
        <v>36</v>
      </c>
      <c r="B26" s="357"/>
      <c r="C26" s="356" t="s">
        <v>116</v>
      </c>
      <c r="D26" s="356" t="s">
        <v>45</v>
      </c>
      <c r="E26" s="358">
        <v>8.6199999999999992</v>
      </c>
      <c r="F26" s="359">
        <v>1.37</v>
      </c>
      <c r="G26" s="359"/>
      <c r="H26" s="360">
        <f t="shared" si="1"/>
        <v>11.8094</v>
      </c>
    </row>
    <row r="27" spans="1:9" x14ac:dyDescent="0.2">
      <c r="A27" s="356" t="s">
        <v>36</v>
      </c>
      <c r="B27" s="357"/>
      <c r="C27" s="356"/>
      <c r="D27" s="356"/>
      <c r="E27" s="358"/>
      <c r="F27" s="477"/>
      <c r="G27" s="477"/>
      <c r="H27" s="360"/>
    </row>
    <row r="28" spans="1:9" x14ac:dyDescent="0.2">
      <c r="A28" s="131"/>
      <c r="B28" s="200"/>
      <c r="C28" s="200"/>
      <c r="D28" s="200"/>
      <c r="E28" s="240"/>
      <c r="F28" s="200"/>
      <c r="G28" s="200"/>
      <c r="H28" s="202">
        <f>SUM(H23:H27)</f>
        <v>38.867000000000004</v>
      </c>
    </row>
    <row r="29" spans="1:9" x14ac:dyDescent="0.2">
      <c r="A29" s="115"/>
      <c r="B29" s="5"/>
      <c r="C29" s="6"/>
      <c r="D29" s="133"/>
      <c r="E29" s="241"/>
      <c r="F29" s="133"/>
      <c r="G29" s="133"/>
      <c r="H29" s="116"/>
    </row>
    <row r="30" spans="1:9" ht="25.5" x14ac:dyDescent="0.2">
      <c r="A30" s="113" t="s">
        <v>106</v>
      </c>
      <c r="B30" s="4"/>
      <c r="C30" s="146" t="s">
        <v>312</v>
      </c>
      <c r="D30" s="3" t="s">
        <v>101</v>
      </c>
      <c r="E30" s="234" t="s">
        <v>104</v>
      </c>
      <c r="F30" s="258" t="s">
        <v>102</v>
      </c>
      <c r="G30" s="250"/>
      <c r="H30" s="142" t="s">
        <v>103</v>
      </c>
    </row>
    <row r="31" spans="1:9" x14ac:dyDescent="0.2">
      <c r="A31" s="299"/>
      <c r="B31" s="300"/>
      <c r="C31" s="125"/>
      <c r="D31" s="9"/>
      <c r="E31" s="235"/>
      <c r="F31" s="478"/>
      <c r="G31" s="478"/>
      <c r="H31" s="143"/>
    </row>
    <row r="32" spans="1:9" x14ac:dyDescent="0.2">
      <c r="A32" s="299"/>
      <c r="B32" s="8"/>
      <c r="C32" s="8"/>
      <c r="D32" s="26"/>
      <c r="E32" s="236"/>
      <c r="F32" s="478"/>
      <c r="G32" s="478"/>
      <c r="H32" s="144"/>
    </row>
    <row r="33" spans="1:8" x14ac:dyDescent="0.2">
      <c r="A33" s="356" t="s">
        <v>36</v>
      </c>
      <c r="B33" s="357"/>
      <c r="C33" s="356" t="s">
        <v>313</v>
      </c>
      <c r="D33" s="356" t="s">
        <v>101</v>
      </c>
      <c r="E33" s="358">
        <v>1</v>
      </c>
      <c r="F33" s="359">
        <v>2.57</v>
      </c>
      <c r="G33" s="359"/>
      <c r="H33" s="360">
        <f t="shared" ref="H33:H39" si="2">F33*E33</f>
        <v>2.57</v>
      </c>
    </row>
    <row r="34" spans="1:8" x14ac:dyDescent="0.2">
      <c r="A34" s="362"/>
      <c r="B34" s="357"/>
      <c r="C34" s="363"/>
      <c r="D34" s="392"/>
      <c r="E34" s="367"/>
      <c r="F34" s="479"/>
      <c r="G34" s="479"/>
      <c r="H34" s="360">
        <f t="shared" si="2"/>
        <v>0</v>
      </c>
    </row>
    <row r="35" spans="1:8" x14ac:dyDescent="0.2">
      <c r="A35" s="356" t="s">
        <v>36</v>
      </c>
      <c r="B35" s="357"/>
      <c r="C35" s="356" t="s">
        <v>119</v>
      </c>
      <c r="D35" s="356" t="s">
        <v>49</v>
      </c>
      <c r="E35" s="391">
        <v>0.11899999999999999</v>
      </c>
      <c r="F35" s="394">
        <v>16.8</v>
      </c>
      <c r="G35" s="394"/>
      <c r="H35" s="360">
        <f t="shared" si="2"/>
        <v>1.9992000000000001</v>
      </c>
    </row>
    <row r="36" spans="1:8" x14ac:dyDescent="0.2">
      <c r="A36" s="356" t="s">
        <v>36</v>
      </c>
      <c r="B36" s="357"/>
      <c r="C36" s="356" t="s">
        <v>228</v>
      </c>
      <c r="D36" s="356" t="s">
        <v>49</v>
      </c>
      <c r="E36" s="391">
        <v>0.11899999999999999</v>
      </c>
      <c r="F36" s="359">
        <v>12.04</v>
      </c>
      <c r="G36" s="359"/>
      <c r="H36" s="360">
        <f t="shared" si="2"/>
        <v>1.4327599999999998</v>
      </c>
    </row>
    <row r="37" spans="1:8" x14ac:dyDescent="0.2">
      <c r="A37" s="356" t="s">
        <v>36</v>
      </c>
      <c r="B37" s="357"/>
      <c r="C37" s="356" t="s">
        <v>314</v>
      </c>
      <c r="D37" s="356" t="s">
        <v>101</v>
      </c>
      <c r="E37" s="358">
        <v>1.0999999999999999E-2</v>
      </c>
      <c r="F37" s="359">
        <v>38.44</v>
      </c>
      <c r="G37" s="359"/>
      <c r="H37" s="360">
        <f t="shared" si="2"/>
        <v>0.42283999999999994</v>
      </c>
    </row>
    <row r="38" spans="1:8" x14ac:dyDescent="0.2">
      <c r="A38" s="356" t="s">
        <v>36</v>
      </c>
      <c r="B38" s="357"/>
      <c r="C38" s="356" t="s">
        <v>315</v>
      </c>
      <c r="D38" s="356" t="s">
        <v>101</v>
      </c>
      <c r="E38" s="358">
        <v>8.9999999999999993E-3</v>
      </c>
      <c r="F38" s="359">
        <v>44.26</v>
      </c>
      <c r="G38" s="359"/>
      <c r="H38" s="360">
        <f t="shared" si="2"/>
        <v>0.39833999999999997</v>
      </c>
    </row>
    <row r="39" spans="1:8" x14ac:dyDescent="0.2">
      <c r="A39" s="356" t="s">
        <v>36</v>
      </c>
      <c r="B39" s="357"/>
      <c r="C39" s="356" t="s">
        <v>316</v>
      </c>
      <c r="D39" s="356" t="s">
        <v>101</v>
      </c>
      <c r="E39" s="358">
        <v>0.06</v>
      </c>
      <c r="F39" s="359">
        <v>1.5</v>
      </c>
      <c r="G39" s="359"/>
      <c r="H39" s="360">
        <f t="shared" si="2"/>
        <v>0.09</v>
      </c>
    </row>
    <row r="40" spans="1:8" x14ac:dyDescent="0.2">
      <c r="A40" s="131"/>
      <c r="B40" s="200"/>
      <c r="C40" s="200"/>
      <c r="D40" s="200"/>
      <c r="E40" s="240"/>
      <c r="F40" s="200"/>
      <c r="G40" s="200"/>
      <c r="H40" s="202">
        <f>SUM(H33:H39)</f>
        <v>6.9131400000000003</v>
      </c>
    </row>
    <row r="41" spans="1:8" x14ac:dyDescent="0.2">
      <c r="A41" s="203"/>
      <c r="B41" s="201"/>
      <c r="C41" s="209"/>
      <c r="D41" s="209"/>
      <c r="E41" s="242"/>
      <c r="F41" s="204"/>
      <c r="G41" s="204"/>
      <c r="H41" s="205"/>
    </row>
    <row r="42" spans="1:8" ht="25.5" x14ac:dyDescent="0.2">
      <c r="A42" s="113" t="s">
        <v>113</v>
      </c>
      <c r="B42" s="4"/>
      <c r="C42" s="146" t="s">
        <v>317</v>
      </c>
      <c r="D42" s="3" t="s">
        <v>101</v>
      </c>
      <c r="E42" s="234" t="s">
        <v>104</v>
      </c>
      <c r="F42" s="258" t="s">
        <v>102</v>
      </c>
      <c r="G42" s="250"/>
      <c r="H42" s="142" t="s">
        <v>103</v>
      </c>
    </row>
    <row r="43" spans="1:8" x14ac:dyDescent="0.2">
      <c r="A43" s="383"/>
      <c r="B43" s="384"/>
      <c r="C43" s="125"/>
      <c r="D43" s="9"/>
      <c r="E43" s="235"/>
      <c r="F43" s="478"/>
      <c r="G43" s="478"/>
      <c r="H43" s="143"/>
    </row>
    <row r="44" spans="1:8" x14ac:dyDescent="0.2">
      <c r="A44" s="383"/>
      <c r="B44" s="8"/>
      <c r="C44" s="8"/>
      <c r="D44" s="26"/>
      <c r="E44" s="236"/>
      <c r="F44" s="478"/>
      <c r="G44" s="478"/>
      <c r="H44" s="144"/>
    </row>
    <row r="45" spans="1:8" x14ac:dyDescent="0.2">
      <c r="A45" s="356" t="s">
        <v>36</v>
      </c>
      <c r="B45" s="357"/>
      <c r="C45" s="356" t="s">
        <v>318</v>
      </c>
      <c r="D45" s="356" t="s">
        <v>101</v>
      </c>
      <c r="E45" s="358">
        <v>1</v>
      </c>
      <c r="F45" s="359">
        <v>0.71</v>
      </c>
      <c r="G45" s="359"/>
      <c r="H45" s="360">
        <f t="shared" ref="H45:H51" si="3">F45*E45</f>
        <v>0.71</v>
      </c>
    </row>
    <row r="46" spans="1:8" x14ac:dyDescent="0.2">
      <c r="A46" s="362"/>
      <c r="B46" s="357"/>
      <c r="C46" s="363"/>
      <c r="D46" s="392"/>
      <c r="E46" s="367"/>
      <c r="F46" s="479"/>
      <c r="G46" s="479"/>
      <c r="H46" s="360">
        <f t="shared" si="3"/>
        <v>0</v>
      </c>
    </row>
    <row r="47" spans="1:8" x14ac:dyDescent="0.2">
      <c r="A47" s="356" t="s">
        <v>36</v>
      </c>
      <c r="B47" s="357"/>
      <c r="C47" s="356" t="s">
        <v>119</v>
      </c>
      <c r="D47" s="356" t="s">
        <v>49</v>
      </c>
      <c r="E47" s="391">
        <v>0.11899999999999999</v>
      </c>
      <c r="F47" s="394">
        <v>16.8</v>
      </c>
      <c r="G47" s="394"/>
      <c r="H47" s="360">
        <f t="shared" si="3"/>
        <v>1.9992000000000001</v>
      </c>
    </row>
    <row r="48" spans="1:8" x14ac:dyDescent="0.2">
      <c r="A48" s="356" t="s">
        <v>36</v>
      </c>
      <c r="B48" s="357"/>
      <c r="C48" s="356" t="s">
        <v>228</v>
      </c>
      <c r="D48" s="356" t="s">
        <v>49</v>
      </c>
      <c r="E48" s="391">
        <v>0.11899999999999999</v>
      </c>
      <c r="F48" s="359">
        <v>12.04</v>
      </c>
      <c r="G48" s="359"/>
      <c r="H48" s="360">
        <f t="shared" si="3"/>
        <v>1.4327599999999998</v>
      </c>
    </row>
    <row r="49" spans="1:9" x14ac:dyDescent="0.2">
      <c r="A49" s="356" t="s">
        <v>36</v>
      </c>
      <c r="B49" s="357"/>
      <c r="C49" s="356" t="s">
        <v>314</v>
      </c>
      <c r="D49" s="356" t="s">
        <v>101</v>
      </c>
      <c r="E49" s="358">
        <v>1.0999999999999999E-2</v>
      </c>
      <c r="F49" s="359">
        <v>38.44</v>
      </c>
      <c r="G49" s="359"/>
      <c r="H49" s="360">
        <f t="shared" si="3"/>
        <v>0.42283999999999994</v>
      </c>
    </row>
    <row r="50" spans="1:9" x14ac:dyDescent="0.2">
      <c r="A50" s="356" t="s">
        <v>36</v>
      </c>
      <c r="B50" s="357"/>
      <c r="C50" s="356" t="s">
        <v>315</v>
      </c>
      <c r="D50" s="356" t="s">
        <v>101</v>
      </c>
      <c r="E50" s="358">
        <v>8.9999999999999993E-3</v>
      </c>
      <c r="F50" s="359">
        <v>44.26</v>
      </c>
      <c r="G50" s="359"/>
      <c r="H50" s="360">
        <f t="shared" si="3"/>
        <v>0.39833999999999997</v>
      </c>
    </row>
    <row r="51" spans="1:9" x14ac:dyDescent="0.2">
      <c r="A51" s="356" t="s">
        <v>36</v>
      </c>
      <c r="B51" s="357"/>
      <c r="C51" s="356" t="s">
        <v>316</v>
      </c>
      <c r="D51" s="356" t="s">
        <v>101</v>
      </c>
      <c r="E51" s="358">
        <v>0.06</v>
      </c>
      <c r="F51" s="359">
        <v>1.5</v>
      </c>
      <c r="G51" s="359"/>
      <c r="H51" s="360">
        <f t="shared" si="3"/>
        <v>0.09</v>
      </c>
    </row>
    <row r="52" spans="1:9" s="22" customFormat="1" x14ac:dyDescent="0.2">
      <c r="A52" s="131"/>
      <c r="B52" s="200"/>
      <c r="C52" s="200"/>
      <c r="D52" s="200"/>
      <c r="E52" s="240"/>
      <c r="F52" s="200"/>
      <c r="G52" s="200"/>
      <c r="H52" s="202">
        <f>SUM(H45:H51)</f>
        <v>5.05314</v>
      </c>
      <c r="I52" s="21"/>
    </row>
    <row r="53" spans="1:9" s="22" customFormat="1" x14ac:dyDescent="0.2">
      <c r="A53" s="207"/>
      <c r="B53" s="206"/>
      <c r="C53" s="206"/>
      <c r="D53" s="206"/>
      <c r="E53" s="243"/>
      <c r="F53" s="206"/>
      <c r="G53" s="206"/>
      <c r="H53" s="208"/>
      <c r="I53" s="21"/>
    </row>
    <row r="54" spans="1:9" ht="25.5" x14ac:dyDescent="0.2">
      <c r="A54" s="113" t="s">
        <v>117</v>
      </c>
      <c r="B54" s="4"/>
      <c r="C54" s="146" t="s">
        <v>320</v>
      </c>
      <c r="D54" s="3" t="s">
        <v>101</v>
      </c>
      <c r="E54" s="234" t="s">
        <v>104</v>
      </c>
      <c r="F54" s="258" t="s">
        <v>102</v>
      </c>
      <c r="G54" s="250"/>
      <c r="H54" s="142" t="s">
        <v>103</v>
      </c>
    </row>
    <row r="55" spans="1:9" x14ac:dyDescent="0.2">
      <c r="A55" s="383"/>
      <c r="B55" s="384"/>
      <c r="C55" s="125"/>
      <c r="D55" s="9"/>
      <c r="E55" s="235"/>
      <c r="F55" s="478"/>
      <c r="G55" s="478"/>
      <c r="H55" s="143"/>
    </row>
    <row r="56" spans="1:9" x14ac:dyDescent="0.2">
      <c r="A56" s="383"/>
      <c r="B56" s="8"/>
      <c r="C56" s="8"/>
      <c r="D56" s="26"/>
      <c r="E56" s="236"/>
      <c r="F56" s="478"/>
      <c r="G56" s="478"/>
      <c r="H56" s="144"/>
    </row>
    <row r="57" spans="1:9" x14ac:dyDescent="0.2">
      <c r="A57" s="356" t="s">
        <v>36</v>
      </c>
      <c r="B57" s="357"/>
      <c r="C57" s="356" t="s">
        <v>319</v>
      </c>
      <c r="D57" s="356" t="s">
        <v>101</v>
      </c>
      <c r="E57" s="358">
        <v>1</v>
      </c>
      <c r="F57" s="359">
        <v>0.37</v>
      </c>
      <c r="G57" s="359"/>
      <c r="H57" s="360">
        <f t="shared" ref="H57:H63" si="4">F57*E57</f>
        <v>0.37</v>
      </c>
    </row>
    <row r="58" spans="1:9" x14ac:dyDescent="0.2">
      <c r="A58" s="362"/>
      <c r="B58" s="357"/>
      <c r="C58" s="363"/>
      <c r="D58" s="392"/>
      <c r="E58" s="367"/>
      <c r="F58" s="479"/>
      <c r="G58" s="479"/>
      <c r="H58" s="360">
        <f t="shared" si="4"/>
        <v>0</v>
      </c>
    </row>
    <row r="59" spans="1:9" x14ac:dyDescent="0.2">
      <c r="A59" s="356" t="s">
        <v>36</v>
      </c>
      <c r="B59" s="357"/>
      <c r="C59" s="356" t="s">
        <v>119</v>
      </c>
      <c r="D59" s="356" t="s">
        <v>49</v>
      </c>
      <c r="E59" s="391">
        <v>0.11899999999999999</v>
      </c>
      <c r="F59" s="394">
        <v>16.8</v>
      </c>
      <c r="G59" s="394"/>
      <c r="H59" s="360">
        <f t="shared" si="4"/>
        <v>1.9992000000000001</v>
      </c>
    </row>
    <row r="60" spans="1:9" x14ac:dyDescent="0.2">
      <c r="A60" s="356" t="s">
        <v>36</v>
      </c>
      <c r="B60" s="357"/>
      <c r="C60" s="356" t="s">
        <v>228</v>
      </c>
      <c r="D60" s="356" t="s">
        <v>49</v>
      </c>
      <c r="E60" s="391">
        <v>0.11899999999999999</v>
      </c>
      <c r="F60" s="359">
        <v>12.04</v>
      </c>
      <c r="G60" s="359"/>
      <c r="H60" s="360">
        <f t="shared" si="4"/>
        <v>1.4327599999999998</v>
      </c>
    </row>
    <row r="61" spans="1:9" x14ac:dyDescent="0.2">
      <c r="A61" s="356" t="s">
        <v>36</v>
      </c>
      <c r="B61" s="357"/>
      <c r="C61" s="356" t="s">
        <v>314</v>
      </c>
      <c r="D61" s="356" t="s">
        <v>101</v>
      </c>
      <c r="E61" s="358">
        <v>1.0999999999999999E-2</v>
      </c>
      <c r="F61" s="359">
        <v>38.44</v>
      </c>
      <c r="G61" s="359"/>
      <c r="H61" s="360">
        <f t="shared" si="4"/>
        <v>0.42283999999999994</v>
      </c>
    </row>
    <row r="62" spans="1:9" x14ac:dyDescent="0.2">
      <c r="A62" s="356" t="s">
        <v>36</v>
      </c>
      <c r="B62" s="357"/>
      <c r="C62" s="356" t="s">
        <v>315</v>
      </c>
      <c r="D62" s="356" t="s">
        <v>101</v>
      </c>
      <c r="E62" s="358">
        <v>8.9999999999999993E-3</v>
      </c>
      <c r="F62" s="359">
        <v>44.26</v>
      </c>
      <c r="G62" s="359"/>
      <c r="H62" s="360">
        <f t="shared" si="4"/>
        <v>0.39833999999999997</v>
      </c>
    </row>
    <row r="63" spans="1:9" x14ac:dyDescent="0.2">
      <c r="A63" s="356" t="s">
        <v>36</v>
      </c>
      <c r="B63" s="357"/>
      <c r="C63" s="356" t="s">
        <v>316</v>
      </c>
      <c r="D63" s="356" t="s">
        <v>101</v>
      </c>
      <c r="E63" s="358">
        <v>0.06</v>
      </c>
      <c r="F63" s="359">
        <v>1.5</v>
      </c>
      <c r="G63" s="359"/>
      <c r="H63" s="360">
        <f t="shared" si="4"/>
        <v>0.09</v>
      </c>
    </row>
    <row r="64" spans="1:9" x14ac:dyDescent="0.2">
      <c r="A64" s="131"/>
      <c r="B64" s="200"/>
      <c r="C64" s="200"/>
      <c r="D64" s="200"/>
      <c r="E64" s="240"/>
      <c r="F64" s="200"/>
      <c r="G64" s="200"/>
      <c r="H64" s="202">
        <f>SUM(H57:H63)</f>
        <v>4.7131400000000001</v>
      </c>
    </row>
    <row r="65" spans="1:9" s="22" customFormat="1" x14ac:dyDescent="0.2">
      <c r="A65" s="132"/>
      <c r="B65" s="133"/>
      <c r="C65" s="214"/>
      <c r="D65" s="30"/>
      <c r="E65" s="241"/>
      <c r="F65" s="11"/>
      <c r="G65" s="11"/>
      <c r="H65" s="117"/>
      <c r="I65" s="21"/>
    </row>
    <row r="66" spans="1:9" x14ac:dyDescent="0.2">
      <c r="A66" s="132"/>
      <c r="B66" s="133"/>
      <c r="C66" s="10"/>
      <c r="D66" s="12"/>
      <c r="E66" s="241"/>
      <c r="F66" s="11"/>
      <c r="G66" s="11"/>
      <c r="H66" s="117"/>
    </row>
    <row r="67" spans="1:9" ht="25.5" x14ac:dyDescent="0.2">
      <c r="A67" s="113" t="s">
        <v>120</v>
      </c>
      <c r="B67" s="4"/>
      <c r="C67" s="146" t="s">
        <v>347</v>
      </c>
      <c r="D67" s="3" t="s">
        <v>101</v>
      </c>
      <c r="E67" s="234" t="s">
        <v>104</v>
      </c>
      <c r="F67" s="258" t="s">
        <v>102</v>
      </c>
      <c r="G67" s="250"/>
      <c r="H67" s="142" t="s">
        <v>103</v>
      </c>
    </row>
    <row r="68" spans="1:9" s="22" customFormat="1" x14ac:dyDescent="0.2">
      <c r="A68" s="397"/>
      <c r="B68" s="398"/>
      <c r="C68" s="125"/>
      <c r="D68" s="9"/>
      <c r="E68" s="235"/>
      <c r="F68" s="478"/>
      <c r="G68" s="478"/>
      <c r="H68" s="143"/>
      <c r="I68" s="21"/>
    </row>
    <row r="69" spans="1:9" s="22" customFormat="1" x14ac:dyDescent="0.2">
      <c r="A69" s="397"/>
      <c r="B69" s="8"/>
      <c r="C69" s="8"/>
      <c r="D69" s="26"/>
      <c r="E69" s="236"/>
      <c r="F69" s="478"/>
      <c r="G69" s="478"/>
      <c r="H69" s="144"/>
      <c r="I69" s="21"/>
    </row>
    <row r="70" spans="1:9" s="22" customFormat="1" x14ac:dyDescent="0.2">
      <c r="A70" s="356" t="s">
        <v>36</v>
      </c>
      <c r="B70" s="357"/>
      <c r="C70" s="356" t="s">
        <v>313</v>
      </c>
      <c r="D70" s="356" t="s">
        <v>101</v>
      </c>
      <c r="E70" s="358">
        <v>1</v>
      </c>
      <c r="F70" s="359">
        <v>2.57</v>
      </c>
      <c r="G70" s="359"/>
      <c r="H70" s="360">
        <f t="shared" ref="H70:H76" si="5">F70*E70</f>
        <v>2.57</v>
      </c>
      <c r="I70" s="21"/>
    </row>
    <row r="71" spans="1:9" s="22" customFormat="1" x14ac:dyDescent="0.2">
      <c r="A71" s="362"/>
      <c r="B71" s="357"/>
      <c r="C71" s="363"/>
      <c r="D71" s="392"/>
      <c r="E71" s="367"/>
      <c r="F71" s="479"/>
      <c r="G71" s="479"/>
      <c r="H71" s="360">
        <f t="shared" si="5"/>
        <v>0</v>
      </c>
      <c r="I71" s="21"/>
    </row>
    <row r="72" spans="1:9" s="22" customFormat="1" x14ac:dyDescent="0.2">
      <c r="A72" s="356" t="s">
        <v>36</v>
      </c>
      <c r="B72" s="357"/>
      <c r="C72" s="356" t="s">
        <v>119</v>
      </c>
      <c r="D72" s="356" t="s">
        <v>49</v>
      </c>
      <c r="E72" s="391">
        <v>0.11899999999999999</v>
      </c>
      <c r="F72" s="399">
        <v>16.8</v>
      </c>
      <c r="G72" s="399"/>
      <c r="H72" s="360">
        <f t="shared" si="5"/>
        <v>1.9992000000000001</v>
      </c>
      <c r="I72" s="21"/>
    </row>
    <row r="73" spans="1:9" s="22" customFormat="1" x14ac:dyDescent="0.2">
      <c r="A73" s="356" t="s">
        <v>36</v>
      </c>
      <c r="B73" s="357"/>
      <c r="C73" s="356" t="s">
        <v>228</v>
      </c>
      <c r="D73" s="356" t="s">
        <v>49</v>
      </c>
      <c r="E73" s="391">
        <v>0.11899999999999999</v>
      </c>
      <c r="F73" s="359">
        <v>12.04</v>
      </c>
      <c r="G73" s="359"/>
      <c r="H73" s="360">
        <f t="shared" si="5"/>
        <v>1.4327599999999998</v>
      </c>
      <c r="I73" s="21"/>
    </row>
    <row r="74" spans="1:9" s="22" customFormat="1" x14ac:dyDescent="0.2">
      <c r="A74" s="356" t="s">
        <v>36</v>
      </c>
      <c r="B74" s="357"/>
      <c r="C74" s="356" t="s">
        <v>314</v>
      </c>
      <c r="D74" s="356" t="s">
        <v>101</v>
      </c>
      <c r="E74" s="358">
        <v>1.0999999999999999E-2</v>
      </c>
      <c r="F74" s="359">
        <v>38.44</v>
      </c>
      <c r="G74" s="359"/>
      <c r="H74" s="360">
        <f t="shared" si="5"/>
        <v>0.42283999999999994</v>
      </c>
      <c r="I74" s="21"/>
    </row>
    <row r="75" spans="1:9" s="22" customFormat="1" x14ac:dyDescent="0.2">
      <c r="A75" s="356" t="s">
        <v>36</v>
      </c>
      <c r="B75" s="357"/>
      <c r="C75" s="356" t="s">
        <v>315</v>
      </c>
      <c r="D75" s="356" t="s">
        <v>101</v>
      </c>
      <c r="E75" s="358">
        <v>8.9999999999999993E-3</v>
      </c>
      <c r="F75" s="359">
        <v>44.26</v>
      </c>
      <c r="G75" s="359"/>
      <c r="H75" s="360">
        <f t="shared" si="5"/>
        <v>0.39833999999999997</v>
      </c>
      <c r="I75" s="21"/>
    </row>
    <row r="76" spans="1:9" s="22" customFormat="1" x14ac:dyDescent="0.2">
      <c r="A76" s="356" t="s">
        <v>36</v>
      </c>
      <c r="B76" s="357"/>
      <c r="C76" s="356" t="s">
        <v>316</v>
      </c>
      <c r="D76" s="356" t="s">
        <v>101</v>
      </c>
      <c r="E76" s="358">
        <v>0.06</v>
      </c>
      <c r="F76" s="359">
        <v>1.5</v>
      </c>
      <c r="G76" s="359"/>
      <c r="H76" s="360">
        <f t="shared" si="5"/>
        <v>0.09</v>
      </c>
      <c r="I76" s="21"/>
    </row>
    <row r="77" spans="1:9" s="22" customFormat="1" x14ac:dyDescent="0.2">
      <c r="A77" s="131"/>
      <c r="B77" s="200"/>
      <c r="C77" s="200"/>
      <c r="D77" s="200"/>
      <c r="E77" s="240"/>
      <c r="F77" s="200"/>
      <c r="G77" s="200"/>
      <c r="H77" s="400">
        <f>SUM(H69:H74)</f>
        <v>6.4248000000000003</v>
      </c>
      <c r="I77" s="21"/>
    </row>
    <row r="78" spans="1:9" x14ac:dyDescent="0.2">
      <c r="A78" s="475"/>
      <c r="B78" s="476"/>
      <c r="C78" s="125"/>
      <c r="D78" s="9"/>
      <c r="E78" s="235"/>
      <c r="F78" s="15"/>
      <c r="G78" s="15"/>
      <c r="H78" s="114"/>
    </row>
    <row r="79" spans="1:9" ht="25.5" x14ac:dyDescent="0.2">
      <c r="A79" s="113" t="s">
        <v>122</v>
      </c>
      <c r="B79" s="4"/>
      <c r="C79" s="3" t="s">
        <v>338</v>
      </c>
      <c r="D79" s="3" t="s">
        <v>101</v>
      </c>
      <c r="E79" s="234" t="s">
        <v>104</v>
      </c>
      <c r="F79" s="258" t="s">
        <v>102</v>
      </c>
      <c r="G79" s="250"/>
      <c r="H79" s="142" t="s">
        <v>103</v>
      </c>
    </row>
    <row r="80" spans="1:9" x14ac:dyDescent="0.2">
      <c r="A80" s="397"/>
      <c r="B80" s="398"/>
      <c r="C80" s="125"/>
      <c r="D80" s="9"/>
      <c r="E80" s="235"/>
      <c r="F80" s="15"/>
      <c r="G80" s="15"/>
      <c r="H80" s="114"/>
    </row>
    <row r="81" spans="1:9" x14ac:dyDescent="0.2">
      <c r="A81" s="471"/>
      <c r="B81" s="472"/>
      <c r="C81" s="8"/>
      <c r="D81" s="26"/>
      <c r="E81" s="236"/>
      <c r="F81" s="27"/>
      <c r="G81" s="27"/>
      <c r="H81" s="120"/>
    </row>
    <row r="82" spans="1:9" x14ac:dyDescent="0.2">
      <c r="A82" s="356" t="s">
        <v>36</v>
      </c>
      <c r="B82" s="357"/>
      <c r="C82" s="356" t="s">
        <v>339</v>
      </c>
      <c r="D82" s="356" t="s">
        <v>101</v>
      </c>
      <c r="E82" s="358">
        <v>1</v>
      </c>
      <c r="F82" s="359">
        <v>140.84</v>
      </c>
      <c r="G82" s="359"/>
      <c r="H82" s="360">
        <f>F82*E82</f>
        <v>140.84</v>
      </c>
    </row>
    <row r="83" spans="1:9" x14ac:dyDescent="0.2">
      <c r="A83" s="356" t="s">
        <v>36</v>
      </c>
      <c r="B83" s="357"/>
      <c r="C83" s="356" t="s">
        <v>340</v>
      </c>
      <c r="D83" s="356" t="s">
        <v>101</v>
      </c>
      <c r="E83" s="367">
        <v>3.04E-2</v>
      </c>
      <c r="F83" s="396">
        <v>2.8</v>
      </c>
      <c r="G83" s="396"/>
      <c r="H83" s="360">
        <f t="shared" ref="H83:H86" si="6">F83*E83</f>
        <v>8.5120000000000001E-2</v>
      </c>
    </row>
    <row r="84" spans="1:9" x14ac:dyDescent="0.2">
      <c r="A84" s="473"/>
      <c r="B84" s="474"/>
      <c r="C84" s="365"/>
      <c r="D84" s="357"/>
      <c r="E84" s="358"/>
      <c r="F84" s="396"/>
      <c r="G84" s="396"/>
      <c r="H84" s="360">
        <f t="shared" si="6"/>
        <v>0</v>
      </c>
    </row>
    <row r="85" spans="1:9" x14ac:dyDescent="0.2">
      <c r="A85" s="356" t="s">
        <v>36</v>
      </c>
      <c r="B85" s="357"/>
      <c r="C85" s="356" t="s">
        <v>119</v>
      </c>
      <c r="D85" s="356" t="s">
        <v>49</v>
      </c>
      <c r="E85" s="358">
        <v>0.1</v>
      </c>
      <c r="F85" s="359">
        <v>16.8</v>
      </c>
      <c r="G85" s="359"/>
      <c r="H85" s="360">
        <f t="shared" si="6"/>
        <v>1.6800000000000002</v>
      </c>
    </row>
    <row r="86" spans="1:9" x14ac:dyDescent="0.2">
      <c r="A86" s="356" t="s">
        <v>36</v>
      </c>
      <c r="B86" s="357"/>
      <c r="C86" s="356" t="s">
        <v>99</v>
      </c>
      <c r="D86" s="356" t="s">
        <v>49</v>
      </c>
      <c r="E86" s="358">
        <v>0.03</v>
      </c>
      <c r="F86" s="359">
        <v>12.04</v>
      </c>
      <c r="G86" s="359"/>
      <c r="H86" s="360">
        <f t="shared" si="6"/>
        <v>0.36119999999999997</v>
      </c>
    </row>
    <row r="87" spans="1:9" x14ac:dyDescent="0.2">
      <c r="A87" s="401"/>
      <c r="B87" s="378"/>
      <c r="C87" s="365"/>
      <c r="D87" s="402"/>
      <c r="E87" s="387"/>
      <c r="F87" s="403"/>
      <c r="G87" s="403"/>
      <c r="H87" s="404"/>
    </row>
    <row r="88" spans="1:9" x14ac:dyDescent="0.2">
      <c r="A88" s="131"/>
      <c r="B88" s="200"/>
      <c r="C88" s="200"/>
      <c r="D88" s="200"/>
      <c r="E88" s="240"/>
      <c r="F88" s="200"/>
      <c r="G88" s="200"/>
      <c r="H88" s="400">
        <f>SUM(H81:H86)</f>
        <v>142.96632</v>
      </c>
      <c r="I88" s="20"/>
    </row>
    <row r="89" spans="1:9" x14ac:dyDescent="0.2">
      <c r="A89" s="475"/>
      <c r="B89" s="476"/>
      <c r="C89" s="125"/>
      <c r="D89" s="9"/>
      <c r="E89" s="235"/>
      <c r="F89" s="15"/>
      <c r="G89" s="15"/>
      <c r="H89" s="114"/>
      <c r="I89" s="20"/>
    </row>
    <row r="90" spans="1:9" ht="25.5" x14ac:dyDescent="0.2">
      <c r="A90" s="113" t="s">
        <v>123</v>
      </c>
      <c r="B90" s="4"/>
      <c r="C90" s="3" t="s">
        <v>132</v>
      </c>
      <c r="D90" s="3" t="s">
        <v>101</v>
      </c>
      <c r="E90" s="234" t="s">
        <v>104</v>
      </c>
      <c r="F90" s="258" t="s">
        <v>102</v>
      </c>
      <c r="G90" s="250"/>
      <c r="H90" s="142" t="s">
        <v>103</v>
      </c>
      <c r="I90" s="20"/>
    </row>
    <row r="91" spans="1:9" x14ac:dyDescent="0.2">
      <c r="A91" s="299"/>
      <c r="B91" s="300"/>
      <c r="C91" s="125"/>
      <c r="D91" s="9"/>
      <c r="E91" s="235"/>
      <c r="F91" s="15"/>
      <c r="G91" s="15"/>
      <c r="H91" s="114"/>
      <c r="I91" s="20"/>
    </row>
    <row r="92" spans="1:9" x14ac:dyDescent="0.2">
      <c r="A92" s="471"/>
      <c r="B92" s="472"/>
      <c r="C92" s="8"/>
      <c r="D92" s="26"/>
      <c r="E92" s="236"/>
      <c r="F92" s="27"/>
      <c r="G92" s="27"/>
      <c r="H92" s="120"/>
      <c r="I92" s="20"/>
    </row>
    <row r="93" spans="1:9" x14ac:dyDescent="0.2">
      <c r="A93" s="356" t="s">
        <v>36</v>
      </c>
      <c r="B93" s="357">
        <v>566</v>
      </c>
      <c r="C93" s="356" t="s">
        <v>133</v>
      </c>
      <c r="D93" s="356" t="s">
        <v>43</v>
      </c>
      <c r="E93" s="358">
        <v>1</v>
      </c>
      <c r="F93" s="359">
        <v>2.15</v>
      </c>
      <c r="G93" s="359"/>
      <c r="H93" s="360">
        <f>F93*E93</f>
        <v>2.15</v>
      </c>
      <c r="I93" s="20"/>
    </row>
    <row r="94" spans="1:9" x14ac:dyDescent="0.2">
      <c r="A94" s="362"/>
      <c r="B94" s="357"/>
      <c r="C94" s="363"/>
      <c r="D94" s="392"/>
      <c r="E94" s="367"/>
      <c r="F94" s="396"/>
      <c r="G94" s="396"/>
      <c r="H94" s="360">
        <f t="shared" ref="H94:H97" si="7">F94*E94</f>
        <v>0</v>
      </c>
      <c r="I94" s="20"/>
    </row>
    <row r="95" spans="1:9" x14ac:dyDescent="0.2">
      <c r="A95" s="473"/>
      <c r="B95" s="474"/>
      <c r="C95" s="365"/>
      <c r="D95" s="357"/>
      <c r="E95" s="358"/>
      <c r="F95" s="396"/>
      <c r="G95" s="396"/>
      <c r="H95" s="360">
        <f t="shared" si="7"/>
        <v>0</v>
      </c>
      <c r="I95" s="20"/>
    </row>
    <row r="96" spans="1:9" x14ac:dyDescent="0.2">
      <c r="A96" s="356" t="s">
        <v>36</v>
      </c>
      <c r="B96" s="357"/>
      <c r="C96" s="356" t="s">
        <v>50</v>
      </c>
      <c r="D96" s="356" t="s">
        <v>49</v>
      </c>
      <c r="E96" s="358">
        <v>0.25</v>
      </c>
      <c r="F96" s="394">
        <v>17.010000000000002</v>
      </c>
      <c r="G96" s="359"/>
      <c r="H96" s="360">
        <f t="shared" si="7"/>
        <v>4.2525000000000004</v>
      </c>
      <c r="I96" s="20"/>
    </row>
    <row r="97" spans="1:9" x14ac:dyDescent="0.2">
      <c r="A97" s="356" t="s">
        <v>36</v>
      </c>
      <c r="B97" s="357"/>
      <c r="C97" s="356" t="s">
        <v>121</v>
      </c>
      <c r="D97" s="356" t="s">
        <v>49</v>
      </c>
      <c r="E97" s="358">
        <v>0.25</v>
      </c>
      <c r="F97" s="359">
        <v>13.51</v>
      </c>
      <c r="G97" s="359"/>
      <c r="H97" s="360">
        <f t="shared" si="7"/>
        <v>3.3774999999999999</v>
      </c>
      <c r="I97" s="20"/>
    </row>
    <row r="98" spans="1:9" x14ac:dyDescent="0.2">
      <c r="A98" s="132"/>
      <c r="B98" s="133"/>
      <c r="C98" s="10"/>
      <c r="D98" s="12"/>
      <c r="E98" s="241"/>
      <c r="F98" s="11"/>
      <c r="G98" s="11"/>
      <c r="H98" s="117"/>
    </row>
    <row r="99" spans="1:9" x14ac:dyDescent="0.2">
      <c r="A99" s="131"/>
      <c r="B99" s="200"/>
      <c r="C99" s="200"/>
      <c r="D99" s="200"/>
      <c r="E99" s="240"/>
      <c r="F99" s="200"/>
      <c r="G99" s="200"/>
      <c r="H99" s="135">
        <f>SUM(H93:H97)</f>
        <v>9.7799999999999994</v>
      </c>
    </row>
    <row r="100" spans="1:9" x14ac:dyDescent="0.2">
      <c r="A100" s="475"/>
      <c r="B100" s="476"/>
      <c r="C100" s="8"/>
      <c r="D100" s="9"/>
      <c r="E100" s="235"/>
      <c r="F100" s="15"/>
      <c r="G100" s="15"/>
      <c r="H100" s="114"/>
    </row>
    <row r="101" spans="1:9" ht="25.5" x14ac:dyDescent="0.2">
      <c r="A101" s="113" t="s">
        <v>124</v>
      </c>
      <c r="B101" s="4"/>
      <c r="C101" s="3" t="s">
        <v>135</v>
      </c>
      <c r="D101" s="3" t="s">
        <v>101</v>
      </c>
      <c r="E101" s="234" t="s">
        <v>104</v>
      </c>
      <c r="F101" s="258" t="s">
        <v>102</v>
      </c>
      <c r="G101" s="250"/>
      <c r="H101" s="142" t="s">
        <v>103</v>
      </c>
      <c r="I101" s="20"/>
    </row>
    <row r="102" spans="1:9" x14ac:dyDescent="0.2">
      <c r="A102" s="299"/>
      <c r="B102" s="300"/>
      <c r="C102" s="125"/>
      <c r="D102" s="9"/>
      <c r="E102" s="235"/>
      <c r="F102" s="15"/>
      <c r="G102" s="15"/>
      <c r="H102" s="114"/>
      <c r="I102" s="20"/>
    </row>
    <row r="103" spans="1:9" x14ac:dyDescent="0.2">
      <c r="A103" s="471"/>
      <c r="B103" s="472"/>
      <c r="C103" s="8"/>
      <c r="D103" s="26"/>
      <c r="E103" s="236"/>
      <c r="F103" s="27"/>
      <c r="G103" s="27"/>
      <c r="H103" s="120"/>
      <c r="I103" s="20"/>
    </row>
    <row r="104" spans="1:9" ht="25.5" x14ac:dyDescent="0.2">
      <c r="A104" s="356" t="s">
        <v>36</v>
      </c>
      <c r="B104" s="357">
        <v>34643</v>
      </c>
      <c r="C104" s="356" t="s">
        <v>136</v>
      </c>
      <c r="D104" s="356" t="s">
        <v>42</v>
      </c>
      <c r="E104" s="358">
        <v>1</v>
      </c>
      <c r="F104" s="359">
        <v>9.33</v>
      </c>
      <c r="G104" s="359"/>
      <c r="H104" s="360">
        <f>F104*E104</f>
        <v>9.33</v>
      </c>
      <c r="I104" s="20"/>
    </row>
    <row r="105" spans="1:9" x14ac:dyDescent="0.2">
      <c r="A105" s="362"/>
      <c r="B105" s="357"/>
      <c r="C105" s="363"/>
      <c r="D105" s="392"/>
      <c r="E105" s="367"/>
      <c r="F105" s="396"/>
      <c r="G105" s="396"/>
      <c r="H105" s="360">
        <f t="shared" ref="H105:H108" si="8">F105*E105</f>
        <v>0</v>
      </c>
      <c r="I105" s="20"/>
    </row>
    <row r="106" spans="1:9" x14ac:dyDescent="0.2">
      <c r="A106" s="473"/>
      <c r="B106" s="474"/>
      <c r="C106" s="365"/>
      <c r="D106" s="357"/>
      <c r="E106" s="358"/>
      <c r="F106" s="396"/>
      <c r="G106" s="396"/>
      <c r="H106" s="360">
        <f t="shared" si="8"/>
        <v>0</v>
      </c>
      <c r="I106" s="20"/>
    </row>
    <row r="107" spans="1:9" x14ac:dyDescent="0.2">
      <c r="A107" s="356" t="s">
        <v>36</v>
      </c>
      <c r="B107" s="357"/>
      <c r="C107" s="356" t="s">
        <v>50</v>
      </c>
      <c r="D107" s="356" t="s">
        <v>49</v>
      </c>
      <c r="E107" s="358">
        <v>1.25</v>
      </c>
      <c r="F107" s="394">
        <v>17.010000000000002</v>
      </c>
      <c r="G107" s="359"/>
      <c r="H107" s="360">
        <f t="shared" si="8"/>
        <v>21.262500000000003</v>
      </c>
      <c r="I107" s="20"/>
    </row>
    <row r="108" spans="1:9" x14ac:dyDescent="0.2">
      <c r="A108" s="356" t="s">
        <v>36</v>
      </c>
      <c r="B108" s="357"/>
      <c r="C108" s="356" t="s">
        <v>121</v>
      </c>
      <c r="D108" s="356" t="s">
        <v>49</v>
      </c>
      <c r="E108" s="358">
        <v>1.25</v>
      </c>
      <c r="F108" s="359">
        <v>13.51</v>
      </c>
      <c r="G108" s="359"/>
      <c r="H108" s="360">
        <f t="shared" si="8"/>
        <v>16.887499999999999</v>
      </c>
      <c r="I108" s="20"/>
    </row>
    <row r="109" spans="1:9" x14ac:dyDescent="0.2">
      <c r="A109" s="132"/>
      <c r="B109" s="133"/>
      <c r="C109" s="10"/>
      <c r="D109" s="12"/>
      <c r="E109" s="241"/>
      <c r="F109" s="11"/>
      <c r="G109" s="11"/>
      <c r="H109" s="117"/>
    </row>
    <row r="110" spans="1:9" x14ac:dyDescent="0.2">
      <c r="A110" s="131"/>
      <c r="B110" s="200"/>
      <c r="C110" s="200"/>
      <c r="D110" s="200"/>
      <c r="E110" s="240"/>
      <c r="F110" s="200"/>
      <c r="G110" s="200"/>
      <c r="H110" s="135">
        <f>SUM(H104:H108)</f>
        <v>47.480000000000004</v>
      </c>
    </row>
    <row r="111" spans="1:9" x14ac:dyDescent="0.2">
      <c r="A111" s="118"/>
      <c r="B111" s="13"/>
      <c r="C111" s="17"/>
      <c r="D111" s="14"/>
      <c r="E111" s="237"/>
      <c r="F111" s="7"/>
      <c r="G111" s="7"/>
      <c r="H111" s="116"/>
    </row>
    <row r="112" spans="1:9" ht="25.5" x14ac:dyDescent="0.2">
      <c r="A112" s="113" t="s">
        <v>131</v>
      </c>
      <c r="B112" s="4"/>
      <c r="C112" s="3" t="s">
        <v>140</v>
      </c>
      <c r="D112" s="3" t="s">
        <v>101</v>
      </c>
      <c r="E112" s="234" t="s">
        <v>104</v>
      </c>
      <c r="F112" s="258" t="s">
        <v>102</v>
      </c>
      <c r="G112" s="250"/>
      <c r="H112" s="142" t="s">
        <v>103</v>
      </c>
    </row>
    <row r="113" spans="1:8" x14ac:dyDescent="0.2">
      <c r="A113" s="299"/>
      <c r="B113" s="300"/>
      <c r="C113" s="125"/>
      <c r="D113" s="9"/>
      <c r="E113" s="235"/>
      <c r="F113" s="15"/>
      <c r="G113" s="15"/>
      <c r="H113" s="114"/>
    </row>
    <row r="114" spans="1:8" x14ac:dyDescent="0.2">
      <c r="A114" s="471"/>
      <c r="B114" s="472"/>
      <c r="C114" s="8"/>
      <c r="D114" s="26"/>
      <c r="E114" s="236"/>
      <c r="F114" s="27"/>
      <c r="G114" s="27"/>
      <c r="H114" s="120"/>
    </row>
    <row r="115" spans="1:8" x14ac:dyDescent="0.2">
      <c r="A115" s="356" t="s">
        <v>118</v>
      </c>
      <c r="B115" s="357">
        <v>7</v>
      </c>
      <c r="C115" s="356" t="s">
        <v>94</v>
      </c>
      <c r="D115" s="356" t="s">
        <v>42</v>
      </c>
      <c r="E115" s="358">
        <v>1</v>
      </c>
      <c r="F115" s="359">
        <f>'EQUALIZAÇÕES DE PROPOSTAS'!E42</f>
        <v>0</v>
      </c>
      <c r="G115" s="359"/>
      <c r="H115" s="360">
        <f t="shared" ref="H115:H119" si="9">F115*E115</f>
        <v>0</v>
      </c>
    </row>
    <row r="116" spans="1:8" x14ac:dyDescent="0.2">
      <c r="A116" s="356" t="s">
        <v>118</v>
      </c>
      <c r="B116" s="357">
        <v>8</v>
      </c>
      <c r="C116" s="356" t="s">
        <v>137</v>
      </c>
      <c r="D116" s="356" t="s">
        <v>42</v>
      </c>
      <c r="E116" s="358">
        <v>3</v>
      </c>
      <c r="F116" s="361">
        <f>'EQUALIZAÇÕES DE PROPOSTAS'!E48</f>
        <v>0</v>
      </c>
      <c r="G116" s="361"/>
      <c r="H116" s="360">
        <f t="shared" si="9"/>
        <v>0</v>
      </c>
    </row>
    <row r="117" spans="1:8" x14ac:dyDescent="0.2">
      <c r="A117" s="356" t="s">
        <v>118</v>
      </c>
      <c r="B117" s="357">
        <v>9</v>
      </c>
      <c r="C117" s="356" t="s">
        <v>138</v>
      </c>
      <c r="D117" s="356" t="s">
        <v>42</v>
      </c>
      <c r="E117" s="358">
        <v>2</v>
      </c>
      <c r="F117" s="361">
        <f>'EQUALIZAÇÕES DE PROPOSTAS'!E54</f>
        <v>0</v>
      </c>
      <c r="G117" s="361"/>
      <c r="H117" s="360">
        <f t="shared" si="9"/>
        <v>0</v>
      </c>
    </row>
    <row r="118" spans="1:8" x14ac:dyDescent="0.2">
      <c r="A118" s="362"/>
      <c r="B118" s="357"/>
      <c r="C118" s="363"/>
      <c r="D118" s="364"/>
      <c r="E118" s="358"/>
      <c r="F118" s="361"/>
      <c r="G118" s="361"/>
      <c r="H118" s="360">
        <f t="shared" si="9"/>
        <v>0</v>
      </c>
    </row>
    <row r="119" spans="1:8" x14ac:dyDescent="0.2">
      <c r="A119" s="473"/>
      <c r="B119" s="474"/>
      <c r="C119" s="365"/>
      <c r="D119" s="364"/>
      <c r="E119" s="358"/>
      <c r="F119" s="361"/>
      <c r="G119" s="361"/>
      <c r="H119" s="360">
        <f t="shared" si="9"/>
        <v>0</v>
      </c>
    </row>
    <row r="120" spans="1:8" x14ac:dyDescent="0.2">
      <c r="A120" s="356" t="s">
        <v>36</v>
      </c>
      <c r="B120" s="357"/>
      <c r="C120" s="356" t="s">
        <v>50</v>
      </c>
      <c r="D120" s="356" t="s">
        <v>49</v>
      </c>
      <c r="E120" s="358">
        <v>0.3</v>
      </c>
      <c r="F120" s="394">
        <v>17.010000000000002</v>
      </c>
      <c r="G120" s="359"/>
      <c r="H120" s="360">
        <f>F120*E120</f>
        <v>5.1030000000000006</v>
      </c>
    </row>
    <row r="121" spans="1:8" x14ac:dyDescent="0.2">
      <c r="A121" s="356" t="s">
        <v>36</v>
      </c>
      <c r="B121" s="357"/>
      <c r="C121" s="356" t="s">
        <v>121</v>
      </c>
      <c r="D121" s="356" t="s">
        <v>49</v>
      </c>
      <c r="E121" s="358">
        <v>0.3</v>
      </c>
      <c r="F121" s="359">
        <v>13.51</v>
      </c>
      <c r="G121" s="359"/>
      <c r="H121" s="360">
        <f>F121*E121</f>
        <v>4.0529999999999999</v>
      </c>
    </row>
    <row r="122" spans="1:8" x14ac:dyDescent="0.2">
      <c r="A122" s="132"/>
      <c r="B122" s="133"/>
      <c r="C122" s="10"/>
      <c r="D122" s="12"/>
      <c r="E122" s="241"/>
      <c r="F122" s="11"/>
      <c r="G122" s="11"/>
      <c r="H122" s="117"/>
    </row>
    <row r="123" spans="1:8" x14ac:dyDescent="0.2">
      <c r="A123" s="131"/>
      <c r="B123" s="200"/>
      <c r="C123" s="200"/>
      <c r="D123" s="200"/>
      <c r="E123" s="240"/>
      <c r="F123" s="200"/>
      <c r="G123" s="200"/>
      <c r="H123" s="135">
        <f>SUM(H115:H121)</f>
        <v>9.1560000000000006</v>
      </c>
    </row>
    <row r="124" spans="1:8" x14ac:dyDescent="0.2">
      <c r="A124" s="132"/>
      <c r="B124" s="133"/>
      <c r="C124" s="10"/>
      <c r="D124" s="12"/>
      <c r="E124" s="241"/>
      <c r="F124" s="11"/>
      <c r="G124" s="11"/>
      <c r="H124" s="117"/>
    </row>
    <row r="125" spans="1:8" ht="25.5" x14ac:dyDescent="0.2">
      <c r="A125" s="113" t="s">
        <v>134</v>
      </c>
      <c r="B125" s="4"/>
      <c r="C125" s="3" t="s">
        <v>143</v>
      </c>
      <c r="D125" s="3" t="s">
        <v>101</v>
      </c>
      <c r="E125" s="234" t="s">
        <v>104</v>
      </c>
      <c r="F125" s="258" t="s">
        <v>102</v>
      </c>
      <c r="G125" s="250"/>
      <c r="H125" s="142" t="s">
        <v>103</v>
      </c>
    </row>
    <row r="126" spans="1:8" x14ac:dyDescent="0.2">
      <c r="A126" s="299"/>
      <c r="B126" s="300"/>
      <c r="C126" s="125"/>
      <c r="D126" s="9"/>
      <c r="E126" s="235"/>
      <c r="F126" s="15"/>
      <c r="G126" s="15"/>
      <c r="H126" s="114"/>
    </row>
    <row r="127" spans="1:8" x14ac:dyDescent="0.2">
      <c r="A127" s="471"/>
      <c r="B127" s="472"/>
      <c r="C127" s="8"/>
      <c r="D127" s="26"/>
      <c r="E127" s="236"/>
      <c r="F127" s="27"/>
      <c r="G127" s="27"/>
      <c r="H127" s="120"/>
    </row>
    <row r="128" spans="1:8" x14ac:dyDescent="0.2">
      <c r="A128" s="356" t="s">
        <v>40</v>
      </c>
      <c r="B128" s="357"/>
      <c r="C128" s="356" t="s">
        <v>144</v>
      </c>
      <c r="D128" s="356" t="s">
        <v>42</v>
      </c>
      <c r="E128" s="358">
        <v>1</v>
      </c>
      <c r="F128" s="359">
        <v>13.72</v>
      </c>
      <c r="G128" s="359"/>
      <c r="H128" s="360">
        <f t="shared" ref="H128:H135" si="10">F128*E128</f>
        <v>13.72</v>
      </c>
    </row>
    <row r="129" spans="1:8" x14ac:dyDescent="0.2">
      <c r="A129" s="356" t="s">
        <v>40</v>
      </c>
      <c r="B129" s="357"/>
      <c r="C129" s="356" t="s">
        <v>145</v>
      </c>
      <c r="D129" s="356" t="s">
        <v>42</v>
      </c>
      <c r="E129" s="358">
        <v>1</v>
      </c>
      <c r="F129" s="361">
        <v>1</v>
      </c>
      <c r="G129" s="361"/>
      <c r="H129" s="360">
        <f t="shared" si="10"/>
        <v>1</v>
      </c>
    </row>
    <row r="130" spans="1:8" x14ac:dyDescent="0.2">
      <c r="A130" s="356" t="s">
        <v>36</v>
      </c>
      <c r="B130" s="357">
        <v>4374</v>
      </c>
      <c r="C130" s="356" t="s">
        <v>146</v>
      </c>
      <c r="D130" s="356" t="s">
        <v>42</v>
      </c>
      <c r="E130" s="358">
        <v>1</v>
      </c>
      <c r="F130" s="361">
        <v>0.22</v>
      </c>
      <c r="G130" s="361"/>
      <c r="H130" s="360">
        <f t="shared" si="10"/>
        <v>0.22</v>
      </c>
    </row>
    <row r="131" spans="1:8" x14ac:dyDescent="0.2">
      <c r="A131" s="356" t="s">
        <v>40</v>
      </c>
      <c r="B131" s="357"/>
      <c r="C131" s="356" t="s">
        <v>147</v>
      </c>
      <c r="D131" s="356" t="s">
        <v>42</v>
      </c>
      <c r="E131" s="358">
        <v>1</v>
      </c>
      <c r="F131" s="361">
        <v>0.84</v>
      </c>
      <c r="G131" s="361"/>
      <c r="H131" s="360">
        <f t="shared" si="10"/>
        <v>0.84</v>
      </c>
    </row>
    <row r="132" spans="1:8" x14ac:dyDescent="0.2">
      <c r="A132" s="356" t="s">
        <v>40</v>
      </c>
      <c r="B132" s="357"/>
      <c r="C132" s="356" t="s">
        <v>148</v>
      </c>
      <c r="D132" s="356" t="s">
        <v>42</v>
      </c>
      <c r="E132" s="358">
        <v>1</v>
      </c>
      <c r="F132" s="361">
        <v>0.17</v>
      </c>
      <c r="G132" s="361"/>
      <c r="H132" s="360">
        <f t="shared" si="10"/>
        <v>0.17</v>
      </c>
    </row>
    <row r="133" spans="1:8" x14ac:dyDescent="0.2">
      <c r="A133" s="356" t="s">
        <v>40</v>
      </c>
      <c r="B133" s="357"/>
      <c r="C133" s="356" t="s">
        <v>149</v>
      </c>
      <c r="D133" s="356" t="s">
        <v>42</v>
      </c>
      <c r="E133" s="358">
        <v>0.3</v>
      </c>
      <c r="F133" s="361">
        <v>0.55000000000000004</v>
      </c>
      <c r="G133" s="361"/>
      <c r="H133" s="360">
        <f t="shared" si="10"/>
        <v>0.16500000000000001</v>
      </c>
    </row>
    <row r="134" spans="1:8" x14ac:dyDescent="0.2">
      <c r="A134" s="362"/>
      <c r="B134" s="357"/>
      <c r="C134" s="363"/>
      <c r="D134" s="364"/>
      <c r="E134" s="358"/>
      <c r="F134" s="361"/>
      <c r="G134" s="361"/>
      <c r="H134" s="360">
        <f t="shared" si="10"/>
        <v>0</v>
      </c>
    </row>
    <row r="135" spans="1:8" x14ac:dyDescent="0.2">
      <c r="A135" s="473"/>
      <c r="B135" s="474"/>
      <c r="C135" s="365"/>
      <c r="D135" s="364"/>
      <c r="E135" s="358"/>
      <c r="F135" s="361"/>
      <c r="G135" s="361"/>
      <c r="H135" s="360">
        <f t="shared" si="10"/>
        <v>0</v>
      </c>
    </row>
    <row r="136" spans="1:8" x14ac:dyDescent="0.2">
      <c r="A136" s="356" t="s">
        <v>36</v>
      </c>
      <c r="B136" s="357"/>
      <c r="C136" s="356" t="s">
        <v>50</v>
      </c>
      <c r="D136" s="356" t="s">
        <v>49</v>
      </c>
      <c r="E136" s="358">
        <v>0.15</v>
      </c>
      <c r="F136" s="394">
        <v>17.010000000000002</v>
      </c>
      <c r="G136" s="359"/>
      <c r="H136" s="360">
        <f>F136*E136</f>
        <v>2.5515000000000003</v>
      </c>
    </row>
    <row r="137" spans="1:8" x14ac:dyDescent="0.2">
      <c r="A137" s="356" t="s">
        <v>36</v>
      </c>
      <c r="B137" s="357"/>
      <c r="C137" s="356" t="s">
        <v>121</v>
      </c>
      <c r="D137" s="356" t="s">
        <v>49</v>
      </c>
      <c r="E137" s="358">
        <v>0.15</v>
      </c>
      <c r="F137" s="359">
        <v>13.51</v>
      </c>
      <c r="G137" s="359"/>
      <c r="H137" s="360">
        <f>F137*E137</f>
        <v>2.0265</v>
      </c>
    </row>
    <row r="138" spans="1:8" x14ac:dyDescent="0.2">
      <c r="A138" s="132"/>
      <c r="B138" s="133"/>
      <c r="C138" s="10"/>
      <c r="D138" s="12"/>
      <c r="E138" s="241"/>
      <c r="F138" s="11"/>
      <c r="G138" s="11"/>
      <c r="H138" s="117"/>
    </row>
    <row r="139" spans="1:8" x14ac:dyDescent="0.2">
      <c r="A139" s="131"/>
      <c r="B139" s="200"/>
      <c r="C139" s="200"/>
      <c r="D139" s="200"/>
      <c r="E139" s="240"/>
      <c r="F139" s="200"/>
      <c r="G139" s="200"/>
      <c r="H139" s="135">
        <f>SUM(H128:H137)</f>
        <v>20.693000000000001</v>
      </c>
    </row>
    <row r="140" spans="1:8" x14ac:dyDescent="0.2">
      <c r="A140" s="132"/>
      <c r="B140" s="133"/>
      <c r="C140" s="10"/>
      <c r="D140" s="30"/>
      <c r="E140" s="241"/>
      <c r="F140" s="11"/>
      <c r="G140" s="11"/>
      <c r="H140" s="117"/>
    </row>
    <row r="141" spans="1:8" ht="25.5" x14ac:dyDescent="0.2">
      <c r="A141" s="113" t="s">
        <v>139</v>
      </c>
      <c r="B141" s="4"/>
      <c r="C141" s="3" t="s">
        <v>263</v>
      </c>
      <c r="D141" s="3" t="s">
        <v>101</v>
      </c>
      <c r="E141" s="234" t="s">
        <v>104</v>
      </c>
      <c r="F141" s="258" t="s">
        <v>102</v>
      </c>
      <c r="G141" s="250"/>
      <c r="H141" s="142" t="s">
        <v>103</v>
      </c>
    </row>
    <row r="142" spans="1:8" x14ac:dyDescent="0.2">
      <c r="A142" s="299"/>
      <c r="B142" s="300"/>
      <c r="C142" s="125"/>
      <c r="D142" s="9"/>
      <c r="E142" s="235"/>
      <c r="F142" s="15"/>
      <c r="G142" s="15"/>
      <c r="H142" s="114"/>
    </row>
    <row r="143" spans="1:8" x14ac:dyDescent="0.2">
      <c r="A143" s="471"/>
      <c r="B143" s="472"/>
      <c r="C143" s="8"/>
      <c r="D143" s="26"/>
      <c r="E143" s="236"/>
      <c r="F143" s="27"/>
      <c r="G143" s="27"/>
      <c r="H143" s="120"/>
    </row>
    <row r="144" spans="1:8" x14ac:dyDescent="0.2">
      <c r="A144" s="356" t="s">
        <v>40</v>
      </c>
      <c r="B144" s="357"/>
      <c r="C144" s="356" t="s">
        <v>204</v>
      </c>
      <c r="D144" s="356" t="s">
        <v>42</v>
      </c>
      <c r="E144" s="358">
        <v>4</v>
      </c>
      <c r="F144" s="359">
        <v>3.6</v>
      </c>
      <c r="G144" s="359"/>
      <c r="H144" s="360">
        <f>F144*E144</f>
        <v>14.4</v>
      </c>
    </row>
    <row r="145" spans="1:8" x14ac:dyDescent="0.2">
      <c r="A145" s="356" t="s">
        <v>40</v>
      </c>
      <c r="B145" s="357"/>
      <c r="C145" s="356" t="s">
        <v>176</v>
      </c>
      <c r="D145" s="356" t="s">
        <v>42</v>
      </c>
      <c r="E145" s="358">
        <v>4</v>
      </c>
      <c r="F145" s="361">
        <v>3.6</v>
      </c>
      <c r="G145" s="361"/>
      <c r="H145" s="360">
        <f t="shared" ref="H145:H153" si="11">F145*E145</f>
        <v>14.4</v>
      </c>
    </row>
    <row r="146" spans="1:8" x14ac:dyDescent="0.2">
      <c r="A146" s="356" t="s">
        <v>40</v>
      </c>
      <c r="B146" s="357"/>
      <c r="C146" s="356" t="s">
        <v>177</v>
      </c>
      <c r="D146" s="356" t="s">
        <v>42</v>
      </c>
      <c r="E146" s="358">
        <v>4</v>
      </c>
      <c r="F146" s="361">
        <v>3.6</v>
      </c>
      <c r="G146" s="361"/>
      <c r="H146" s="360">
        <f t="shared" si="11"/>
        <v>14.4</v>
      </c>
    </row>
    <row r="147" spans="1:8" x14ac:dyDescent="0.2">
      <c r="A147" s="356" t="s">
        <v>40</v>
      </c>
      <c r="B147" s="357"/>
      <c r="C147" s="356" t="s">
        <v>178</v>
      </c>
      <c r="D147" s="356" t="s">
        <v>43</v>
      </c>
      <c r="E147" s="358">
        <v>5.8170000000000002</v>
      </c>
      <c r="F147" s="361">
        <v>14.15</v>
      </c>
      <c r="G147" s="361"/>
      <c r="H147" s="360">
        <f t="shared" si="11"/>
        <v>82.310550000000006</v>
      </c>
    </row>
    <row r="148" spans="1:8" x14ac:dyDescent="0.2">
      <c r="A148" s="362"/>
      <c r="B148" s="357"/>
      <c r="C148" s="363"/>
      <c r="D148" s="364"/>
      <c r="E148" s="358"/>
      <c r="F148" s="361"/>
      <c r="G148" s="361"/>
      <c r="H148" s="360">
        <f t="shared" si="11"/>
        <v>0</v>
      </c>
    </row>
    <row r="149" spans="1:8" x14ac:dyDescent="0.2">
      <c r="A149" s="473"/>
      <c r="B149" s="474"/>
      <c r="C149" s="365"/>
      <c r="D149" s="364"/>
      <c r="E149" s="358"/>
      <c r="F149" s="361"/>
      <c r="G149" s="361"/>
      <c r="H149" s="360">
        <f t="shared" si="11"/>
        <v>0</v>
      </c>
    </row>
    <row r="150" spans="1:8" x14ac:dyDescent="0.2">
      <c r="A150" s="356" t="s">
        <v>36</v>
      </c>
      <c r="B150" s="357"/>
      <c r="C150" s="356" t="s">
        <v>99</v>
      </c>
      <c r="D150" s="356" t="s">
        <v>49</v>
      </c>
      <c r="E150" s="358">
        <v>8</v>
      </c>
      <c r="F150" s="366">
        <v>13.44</v>
      </c>
      <c r="G150" s="359"/>
      <c r="H150" s="360">
        <f t="shared" si="11"/>
        <v>107.52</v>
      </c>
    </row>
    <row r="151" spans="1:8" x14ac:dyDescent="0.2">
      <c r="A151" s="356" t="s">
        <v>36</v>
      </c>
      <c r="B151" s="357"/>
      <c r="C151" s="356" t="s">
        <v>173</v>
      </c>
      <c r="D151" s="356" t="s">
        <v>49</v>
      </c>
      <c r="E151" s="358">
        <v>8</v>
      </c>
      <c r="F151" s="366">
        <v>19.170000000000002</v>
      </c>
      <c r="G151" s="359"/>
      <c r="H151" s="360">
        <f t="shared" si="11"/>
        <v>153.36000000000001</v>
      </c>
    </row>
    <row r="152" spans="1:8" x14ac:dyDescent="0.2">
      <c r="A152" s="356" t="s">
        <v>36</v>
      </c>
      <c r="B152" s="357"/>
      <c r="C152" s="356" t="s">
        <v>174</v>
      </c>
      <c r="D152" s="356" t="s">
        <v>49</v>
      </c>
      <c r="E152" s="358">
        <v>8</v>
      </c>
      <c r="F152" s="366">
        <v>20.03</v>
      </c>
      <c r="G152" s="359"/>
      <c r="H152" s="360">
        <f t="shared" si="11"/>
        <v>160.24</v>
      </c>
    </row>
    <row r="153" spans="1:8" x14ac:dyDescent="0.2">
      <c r="A153" s="356" t="s">
        <v>36</v>
      </c>
      <c r="B153" s="357"/>
      <c r="C153" s="356" t="s">
        <v>175</v>
      </c>
      <c r="D153" s="356" t="s">
        <v>49</v>
      </c>
      <c r="E153" s="358">
        <v>8</v>
      </c>
      <c r="F153" s="359">
        <v>17.98</v>
      </c>
      <c r="G153" s="359"/>
      <c r="H153" s="360">
        <f t="shared" si="11"/>
        <v>143.84</v>
      </c>
    </row>
    <row r="154" spans="1:8" x14ac:dyDescent="0.2">
      <c r="A154" s="132"/>
      <c r="B154" s="133"/>
      <c r="C154" s="10"/>
      <c r="D154" s="12"/>
      <c r="E154" s="241"/>
      <c r="F154" s="11"/>
      <c r="G154" s="11"/>
      <c r="H154" s="117"/>
    </row>
    <row r="155" spans="1:8" x14ac:dyDescent="0.2">
      <c r="A155" s="131"/>
      <c r="B155" s="200"/>
      <c r="C155" s="200"/>
      <c r="D155" s="200"/>
      <c r="E155" s="240"/>
      <c r="F155" s="200"/>
      <c r="G155" s="200"/>
      <c r="H155" s="135">
        <f>SUM(H144:H154)</f>
        <v>690.47055000000012</v>
      </c>
    </row>
    <row r="156" spans="1:8" x14ac:dyDescent="0.2">
      <c r="A156" s="115"/>
      <c r="B156" s="5"/>
      <c r="C156" s="6"/>
      <c r="D156" s="136"/>
      <c r="E156" s="237"/>
      <c r="F156" s="137"/>
      <c r="G156" s="137"/>
      <c r="H156" s="134"/>
    </row>
    <row r="157" spans="1:8" ht="25.5" x14ac:dyDescent="0.2">
      <c r="A157" s="113" t="s">
        <v>142</v>
      </c>
      <c r="B157" s="4"/>
      <c r="C157" s="3" t="s">
        <v>250</v>
      </c>
      <c r="D157" s="3" t="s">
        <v>101</v>
      </c>
      <c r="E157" s="267" t="s">
        <v>104</v>
      </c>
      <c r="F157" s="258" t="s">
        <v>102</v>
      </c>
      <c r="G157" s="250"/>
      <c r="H157" s="142" t="s">
        <v>103</v>
      </c>
    </row>
    <row r="158" spans="1:8" x14ac:dyDescent="0.2">
      <c r="A158" s="299"/>
      <c r="B158" s="300"/>
      <c r="C158" s="125"/>
      <c r="D158" s="9"/>
      <c r="E158" s="268"/>
      <c r="F158" s="301"/>
      <c r="G158" s="301"/>
      <c r="H158" s="143"/>
    </row>
    <row r="159" spans="1:8" x14ac:dyDescent="0.2">
      <c r="A159" s="471"/>
      <c r="B159" s="472"/>
      <c r="C159" s="8"/>
      <c r="D159" s="26"/>
      <c r="E159" s="269"/>
      <c r="F159" s="270"/>
      <c r="G159" s="270"/>
      <c r="H159" s="271"/>
    </row>
    <row r="160" spans="1:8" x14ac:dyDescent="0.2">
      <c r="A160" s="356" t="s">
        <v>40</v>
      </c>
      <c r="B160" s="357"/>
      <c r="C160" s="356" t="s">
        <v>181</v>
      </c>
      <c r="D160" s="356" t="s">
        <v>43</v>
      </c>
      <c r="E160" s="371">
        <v>1.05</v>
      </c>
      <c r="F160" s="359">
        <v>6.55</v>
      </c>
      <c r="G160" s="359"/>
      <c r="H160" s="360">
        <f t="shared" ref="H160:H168" si="12">F160*E160</f>
        <v>6.8775000000000004</v>
      </c>
    </row>
    <row r="161" spans="1:8" x14ac:dyDescent="0.2">
      <c r="A161" s="356" t="s">
        <v>36</v>
      </c>
      <c r="B161" s="357"/>
      <c r="C161" s="356" t="s">
        <v>172</v>
      </c>
      <c r="D161" s="356" t="s">
        <v>45</v>
      </c>
      <c r="E161" s="371">
        <v>6.0000000000000001E-3</v>
      </c>
      <c r="F161" s="361">
        <v>8.0299999999999994</v>
      </c>
      <c r="G161" s="361"/>
      <c r="H161" s="360">
        <f t="shared" si="12"/>
        <v>4.8180000000000001E-2</v>
      </c>
    </row>
    <row r="162" spans="1:8" ht="25.5" x14ac:dyDescent="0.2">
      <c r="A162" s="356" t="s">
        <v>36</v>
      </c>
      <c r="B162" s="357"/>
      <c r="C162" s="356" t="s">
        <v>183</v>
      </c>
      <c r="D162" s="356" t="s">
        <v>45</v>
      </c>
      <c r="E162" s="371">
        <v>1.1999999999999999E-3</v>
      </c>
      <c r="F162" s="361">
        <v>46.57</v>
      </c>
      <c r="G162" s="361"/>
      <c r="H162" s="360">
        <f t="shared" si="12"/>
        <v>5.5883999999999996E-2</v>
      </c>
    </row>
    <row r="163" spans="1:8" x14ac:dyDescent="0.2">
      <c r="A163" s="356" t="s">
        <v>36</v>
      </c>
      <c r="B163" s="375"/>
      <c r="C163" s="356" t="s">
        <v>184</v>
      </c>
      <c r="D163" s="356" t="s">
        <v>182</v>
      </c>
      <c r="E163" s="372">
        <v>0.04</v>
      </c>
      <c r="F163" s="361">
        <v>26.54</v>
      </c>
      <c r="G163" s="361"/>
      <c r="H163" s="360">
        <f t="shared" si="12"/>
        <v>1.0615999999999999</v>
      </c>
    </row>
    <row r="164" spans="1:8" x14ac:dyDescent="0.2">
      <c r="A164" s="356" t="s">
        <v>40</v>
      </c>
      <c r="B164" s="375"/>
      <c r="C164" s="356" t="s">
        <v>185</v>
      </c>
      <c r="D164" s="356" t="s">
        <v>45</v>
      </c>
      <c r="E164" s="372">
        <v>5.0000000000000001E-3</v>
      </c>
      <c r="F164" s="361">
        <v>64.61</v>
      </c>
      <c r="G164" s="361"/>
      <c r="H164" s="360">
        <f t="shared" si="12"/>
        <v>0.32305</v>
      </c>
    </row>
    <row r="165" spans="1:8" x14ac:dyDescent="0.2">
      <c r="A165" s="376"/>
      <c r="B165" s="357"/>
      <c r="C165" s="377"/>
      <c r="D165" s="378"/>
      <c r="E165" s="372"/>
      <c r="F165" s="477"/>
      <c r="G165" s="477"/>
      <c r="H165" s="360">
        <f t="shared" si="12"/>
        <v>0</v>
      </c>
    </row>
    <row r="166" spans="1:8" x14ac:dyDescent="0.2">
      <c r="A166" s="376"/>
      <c r="B166" s="357"/>
      <c r="C166" s="365"/>
      <c r="D166" s="379"/>
      <c r="E166" s="372"/>
      <c r="F166" s="477"/>
      <c r="G166" s="477"/>
      <c r="H166" s="360">
        <f t="shared" si="12"/>
        <v>0</v>
      </c>
    </row>
    <row r="167" spans="1:8" x14ac:dyDescent="0.2">
      <c r="A167" s="356" t="s">
        <v>36</v>
      </c>
      <c r="B167" s="357"/>
      <c r="C167" s="356" t="s">
        <v>99</v>
      </c>
      <c r="D167" s="356" t="s">
        <v>49</v>
      </c>
      <c r="E167" s="371">
        <v>0.21</v>
      </c>
      <c r="F167" s="366">
        <v>13.44</v>
      </c>
      <c r="G167" s="359"/>
      <c r="H167" s="360">
        <f t="shared" si="12"/>
        <v>2.8223999999999996</v>
      </c>
    </row>
    <row r="168" spans="1:8" x14ac:dyDescent="0.2">
      <c r="A168" s="356" t="s">
        <v>36</v>
      </c>
      <c r="B168" s="374"/>
      <c r="C168" s="356" t="s">
        <v>180</v>
      </c>
      <c r="D168" s="356" t="s">
        <v>49</v>
      </c>
      <c r="E168" s="372">
        <v>0.12</v>
      </c>
      <c r="F168" s="359">
        <v>16.7</v>
      </c>
      <c r="G168" s="359"/>
      <c r="H168" s="360">
        <f t="shared" si="12"/>
        <v>2.004</v>
      </c>
    </row>
    <row r="169" spans="1:8" x14ac:dyDescent="0.2">
      <c r="A169" s="132"/>
      <c r="B169" s="133"/>
      <c r="C169" s="10"/>
      <c r="D169" s="12"/>
      <c r="E169" s="272"/>
      <c r="F169" s="273"/>
      <c r="G169" s="273"/>
      <c r="H169" s="274"/>
    </row>
    <row r="170" spans="1:8" x14ac:dyDescent="0.2">
      <c r="A170" s="131"/>
      <c r="B170" s="200"/>
      <c r="C170" s="200"/>
      <c r="D170" s="200"/>
      <c r="E170" s="275"/>
      <c r="F170" s="200"/>
      <c r="G170" s="200"/>
      <c r="H170" s="202">
        <f>SUM(H160:H168)</f>
        <v>13.192614000000001</v>
      </c>
    </row>
    <row r="171" spans="1:8" x14ac:dyDescent="0.2">
      <c r="A171" s="132"/>
      <c r="B171" s="133"/>
      <c r="C171" s="10"/>
      <c r="D171" s="276"/>
      <c r="E171" s="272"/>
      <c r="F171" s="273"/>
      <c r="G171" s="273"/>
      <c r="H171" s="274"/>
    </row>
    <row r="172" spans="1:8" ht="25.5" x14ac:dyDescent="0.2">
      <c r="A172" s="113" t="s">
        <v>171</v>
      </c>
      <c r="B172" s="4"/>
      <c r="C172" s="3" t="s">
        <v>251</v>
      </c>
      <c r="D172" s="3" t="s">
        <v>101</v>
      </c>
      <c r="E172" s="267" t="s">
        <v>104</v>
      </c>
      <c r="F172" s="258" t="s">
        <v>102</v>
      </c>
      <c r="G172" s="250"/>
      <c r="H172" s="142" t="s">
        <v>103</v>
      </c>
    </row>
    <row r="173" spans="1:8" x14ac:dyDescent="0.2">
      <c r="A173" s="299"/>
      <c r="B173" s="300"/>
      <c r="C173" s="125"/>
      <c r="D173" s="9"/>
      <c r="E173" s="268"/>
      <c r="F173" s="301"/>
      <c r="G173" s="301"/>
      <c r="H173" s="143"/>
    </row>
    <row r="174" spans="1:8" x14ac:dyDescent="0.2">
      <c r="A174" s="471"/>
      <c r="B174" s="472"/>
      <c r="C174" s="8"/>
      <c r="D174" s="26"/>
      <c r="E174" s="269"/>
      <c r="F174" s="270"/>
      <c r="G174" s="270"/>
      <c r="H174" s="271"/>
    </row>
    <row r="175" spans="1:8" x14ac:dyDescent="0.2">
      <c r="A175" s="356" t="s">
        <v>40</v>
      </c>
      <c r="B175" s="357"/>
      <c r="C175" s="356" t="s">
        <v>187</v>
      </c>
      <c r="D175" s="356" t="s">
        <v>43</v>
      </c>
      <c r="E175" s="371">
        <v>1.05</v>
      </c>
      <c r="F175" s="359">
        <v>6.25</v>
      </c>
      <c r="G175" s="359"/>
      <c r="H175" s="360">
        <f t="shared" ref="H175:H183" si="13">F175*E175</f>
        <v>6.5625</v>
      </c>
    </row>
    <row r="176" spans="1:8" x14ac:dyDescent="0.2">
      <c r="A176" s="356" t="s">
        <v>36</v>
      </c>
      <c r="B176" s="357"/>
      <c r="C176" s="356" t="s">
        <v>172</v>
      </c>
      <c r="D176" s="356" t="s">
        <v>45</v>
      </c>
      <c r="E176" s="371">
        <v>6.0000000000000001E-3</v>
      </c>
      <c r="F176" s="361">
        <v>8.0299999999999994</v>
      </c>
      <c r="G176" s="361"/>
      <c r="H176" s="360">
        <f t="shared" si="13"/>
        <v>4.8180000000000001E-2</v>
      </c>
    </row>
    <row r="177" spans="1:8" ht="25.5" x14ac:dyDescent="0.2">
      <c r="A177" s="356" t="s">
        <v>36</v>
      </c>
      <c r="B177" s="357"/>
      <c r="C177" s="356" t="s">
        <v>183</v>
      </c>
      <c r="D177" s="356" t="s">
        <v>45</v>
      </c>
      <c r="E177" s="371">
        <v>1.1999999999999999E-3</v>
      </c>
      <c r="F177" s="361">
        <v>46.57</v>
      </c>
      <c r="G177" s="361"/>
      <c r="H177" s="360">
        <f t="shared" si="13"/>
        <v>5.5883999999999996E-2</v>
      </c>
    </row>
    <row r="178" spans="1:8" x14ac:dyDescent="0.2">
      <c r="A178" s="356" t="s">
        <v>36</v>
      </c>
      <c r="B178" s="375"/>
      <c r="C178" s="356" t="s">
        <v>184</v>
      </c>
      <c r="D178" s="356" t="s">
        <v>182</v>
      </c>
      <c r="E178" s="372">
        <v>0.04</v>
      </c>
      <c r="F178" s="361">
        <v>26.54</v>
      </c>
      <c r="G178" s="361"/>
      <c r="H178" s="360">
        <f t="shared" si="13"/>
        <v>1.0615999999999999</v>
      </c>
    </row>
    <row r="179" spans="1:8" x14ac:dyDescent="0.2">
      <c r="A179" s="356" t="s">
        <v>40</v>
      </c>
      <c r="B179" s="375"/>
      <c r="C179" s="356" t="s">
        <v>185</v>
      </c>
      <c r="D179" s="356" t="s">
        <v>45</v>
      </c>
      <c r="E179" s="372">
        <v>5.0000000000000001E-3</v>
      </c>
      <c r="F179" s="361">
        <v>64.61</v>
      </c>
      <c r="G179" s="361"/>
      <c r="H179" s="360">
        <f t="shared" si="13"/>
        <v>0.32305</v>
      </c>
    </row>
    <row r="180" spans="1:8" x14ac:dyDescent="0.2">
      <c r="A180" s="376"/>
      <c r="B180" s="357"/>
      <c r="C180" s="377"/>
      <c r="D180" s="378"/>
      <c r="E180" s="372"/>
      <c r="F180" s="477"/>
      <c r="G180" s="477"/>
      <c r="H180" s="360">
        <f t="shared" si="13"/>
        <v>0</v>
      </c>
    </row>
    <row r="181" spans="1:8" x14ac:dyDescent="0.2">
      <c r="A181" s="376"/>
      <c r="B181" s="357"/>
      <c r="C181" s="365"/>
      <c r="D181" s="379"/>
      <c r="E181" s="372"/>
      <c r="F181" s="477"/>
      <c r="G181" s="477"/>
      <c r="H181" s="360">
        <f t="shared" si="13"/>
        <v>0</v>
      </c>
    </row>
    <row r="182" spans="1:8" x14ac:dyDescent="0.2">
      <c r="A182" s="356" t="s">
        <v>36</v>
      </c>
      <c r="B182" s="357"/>
      <c r="C182" s="356" t="s">
        <v>99</v>
      </c>
      <c r="D182" s="356" t="s">
        <v>49</v>
      </c>
      <c r="E182" s="371">
        <v>0.21</v>
      </c>
      <c r="F182" s="366">
        <v>13.44</v>
      </c>
      <c r="G182" s="359"/>
      <c r="H182" s="360">
        <f t="shared" si="13"/>
        <v>2.8223999999999996</v>
      </c>
    </row>
    <row r="183" spans="1:8" x14ac:dyDescent="0.2">
      <c r="A183" s="356" t="s">
        <v>36</v>
      </c>
      <c r="B183" s="374"/>
      <c r="C183" s="356" t="s">
        <v>180</v>
      </c>
      <c r="D183" s="356" t="s">
        <v>49</v>
      </c>
      <c r="E183" s="372">
        <v>0.12</v>
      </c>
      <c r="F183" s="359">
        <v>16.7</v>
      </c>
      <c r="G183" s="359"/>
      <c r="H183" s="360">
        <f t="shared" si="13"/>
        <v>2.004</v>
      </c>
    </row>
    <row r="184" spans="1:8" x14ac:dyDescent="0.2">
      <c r="A184" s="132"/>
      <c r="B184" s="133"/>
      <c r="C184" s="10"/>
      <c r="D184" s="12"/>
      <c r="E184" s="272"/>
      <c r="F184" s="273"/>
      <c r="G184" s="273"/>
      <c r="H184" s="274"/>
    </row>
    <row r="185" spans="1:8" x14ac:dyDescent="0.2">
      <c r="A185" s="131"/>
      <c r="B185" s="200"/>
      <c r="C185" s="200"/>
      <c r="D185" s="200"/>
      <c r="E185" s="275"/>
      <c r="F185" s="200"/>
      <c r="G185" s="200"/>
      <c r="H185" s="202">
        <f>SUM(H175:H183)</f>
        <v>12.877613999999999</v>
      </c>
    </row>
    <row r="186" spans="1:8" x14ac:dyDescent="0.2">
      <c r="A186" s="299"/>
      <c r="B186" s="300"/>
      <c r="C186" s="125"/>
      <c r="D186" s="9"/>
      <c r="E186" s="268"/>
      <c r="F186" s="301"/>
      <c r="G186" s="301"/>
      <c r="H186" s="271"/>
    </row>
    <row r="187" spans="1:8" ht="25.5" x14ac:dyDescent="0.2">
      <c r="A187" s="113" t="s">
        <v>179</v>
      </c>
      <c r="B187" s="4"/>
      <c r="C187" s="3" t="s">
        <v>252</v>
      </c>
      <c r="D187" s="3" t="s">
        <v>101</v>
      </c>
      <c r="E187" s="267" t="s">
        <v>104</v>
      </c>
      <c r="F187" s="258" t="s">
        <v>102</v>
      </c>
      <c r="G187" s="250"/>
      <c r="H187" s="142" t="s">
        <v>103</v>
      </c>
    </row>
    <row r="188" spans="1:8" x14ac:dyDescent="0.2">
      <c r="A188" s="299"/>
      <c r="B188" s="300"/>
      <c r="C188" s="125"/>
      <c r="D188" s="9"/>
      <c r="E188" s="268"/>
      <c r="F188" s="301"/>
      <c r="G188" s="301"/>
      <c r="H188" s="143"/>
    </row>
    <row r="189" spans="1:8" x14ac:dyDescent="0.2">
      <c r="A189" s="471"/>
      <c r="B189" s="472"/>
      <c r="C189" s="8"/>
      <c r="D189" s="26"/>
      <c r="E189" s="269"/>
      <c r="F189" s="270"/>
      <c r="G189" s="270"/>
      <c r="H189" s="144"/>
    </row>
    <row r="190" spans="1:8" x14ac:dyDescent="0.2">
      <c r="A190" s="356" t="s">
        <v>40</v>
      </c>
      <c r="B190" s="357"/>
      <c r="C190" s="356" t="s">
        <v>189</v>
      </c>
      <c r="D190" s="356" t="s">
        <v>43</v>
      </c>
      <c r="E190" s="371">
        <v>1.05</v>
      </c>
      <c r="F190" s="359">
        <v>11.54</v>
      </c>
      <c r="G190" s="359"/>
      <c r="H190" s="360">
        <f t="shared" ref="H190:H194" si="14">F190*E190</f>
        <v>12.116999999999999</v>
      </c>
    </row>
    <row r="191" spans="1:8" x14ac:dyDescent="0.2">
      <c r="A191" s="356" t="s">
        <v>36</v>
      </c>
      <c r="B191" s="357"/>
      <c r="C191" s="356" t="s">
        <v>172</v>
      </c>
      <c r="D191" s="356" t="s">
        <v>45</v>
      </c>
      <c r="E191" s="371">
        <v>6.0000000000000001E-3</v>
      </c>
      <c r="F191" s="361">
        <v>8.0299999999999994</v>
      </c>
      <c r="G191" s="361"/>
      <c r="H191" s="360">
        <f t="shared" si="14"/>
        <v>4.8180000000000001E-2</v>
      </c>
    </row>
    <row r="192" spans="1:8" ht="25.5" x14ac:dyDescent="0.2">
      <c r="A192" s="356" t="s">
        <v>36</v>
      </c>
      <c r="B192" s="357"/>
      <c r="C192" s="356" t="s">
        <v>183</v>
      </c>
      <c r="D192" s="356" t="s">
        <v>45</v>
      </c>
      <c r="E192" s="371">
        <v>1.1999999999999999E-3</v>
      </c>
      <c r="F192" s="361">
        <v>46.57</v>
      </c>
      <c r="G192" s="361"/>
      <c r="H192" s="360">
        <f t="shared" si="14"/>
        <v>5.5883999999999996E-2</v>
      </c>
    </row>
    <row r="193" spans="1:9" x14ac:dyDescent="0.2">
      <c r="A193" s="356" t="s">
        <v>36</v>
      </c>
      <c r="B193" s="375"/>
      <c r="C193" s="356" t="s">
        <v>184</v>
      </c>
      <c r="D193" s="356" t="s">
        <v>182</v>
      </c>
      <c r="E193" s="372">
        <v>0.04</v>
      </c>
      <c r="F193" s="361">
        <v>26.54</v>
      </c>
      <c r="G193" s="361"/>
      <c r="H193" s="360">
        <f t="shared" si="14"/>
        <v>1.0615999999999999</v>
      </c>
    </row>
    <row r="194" spans="1:9" x14ac:dyDescent="0.2">
      <c r="A194" s="356" t="s">
        <v>40</v>
      </c>
      <c r="B194" s="375"/>
      <c r="C194" s="356" t="s">
        <v>185</v>
      </c>
      <c r="D194" s="356" t="s">
        <v>45</v>
      </c>
      <c r="E194" s="372">
        <v>5.0000000000000001E-3</v>
      </c>
      <c r="F194" s="361">
        <v>64.61</v>
      </c>
      <c r="G194" s="361"/>
      <c r="H194" s="360">
        <f t="shared" si="14"/>
        <v>0.32305</v>
      </c>
    </row>
    <row r="195" spans="1:9" x14ac:dyDescent="0.2">
      <c r="A195" s="362"/>
      <c r="B195" s="357"/>
      <c r="C195" s="364"/>
      <c r="D195" s="364"/>
      <c r="E195" s="372"/>
      <c r="F195" s="373"/>
      <c r="G195" s="373"/>
      <c r="H195" s="360"/>
    </row>
    <row r="196" spans="1:9" x14ac:dyDescent="0.2">
      <c r="A196" s="473"/>
      <c r="B196" s="474"/>
      <c r="C196" s="363"/>
      <c r="D196" s="364"/>
      <c r="E196" s="371"/>
      <c r="F196" s="366"/>
      <c r="G196" s="366"/>
      <c r="H196" s="360"/>
    </row>
    <row r="197" spans="1:9" x14ac:dyDescent="0.2">
      <c r="A197" s="356" t="s">
        <v>36</v>
      </c>
      <c r="B197" s="357"/>
      <c r="C197" s="356" t="s">
        <v>99</v>
      </c>
      <c r="D197" s="356" t="s">
        <v>49</v>
      </c>
      <c r="E197" s="371">
        <v>0.21</v>
      </c>
      <c r="F197" s="366">
        <v>13.44</v>
      </c>
      <c r="G197" s="359"/>
      <c r="H197" s="360">
        <f t="shared" ref="H197:H198" si="15">F197*E197</f>
        <v>2.8223999999999996</v>
      </c>
    </row>
    <row r="198" spans="1:9" x14ac:dyDescent="0.2">
      <c r="A198" s="356" t="s">
        <v>36</v>
      </c>
      <c r="B198" s="374"/>
      <c r="C198" s="356" t="s">
        <v>180</v>
      </c>
      <c r="D198" s="356" t="s">
        <v>49</v>
      </c>
      <c r="E198" s="372">
        <v>0.11</v>
      </c>
      <c r="F198" s="359">
        <v>16.7</v>
      </c>
      <c r="G198" s="359"/>
      <c r="H198" s="360">
        <f t="shared" si="15"/>
        <v>1.837</v>
      </c>
    </row>
    <row r="199" spans="1:9" x14ac:dyDescent="0.2">
      <c r="A199" s="132"/>
      <c r="B199" s="133"/>
      <c r="C199" s="10"/>
      <c r="D199" s="12"/>
      <c r="E199" s="272"/>
      <c r="F199" s="273"/>
      <c r="G199" s="273"/>
      <c r="H199" s="274"/>
    </row>
    <row r="200" spans="1:9" x14ac:dyDescent="0.2">
      <c r="A200" s="131"/>
      <c r="B200" s="200"/>
      <c r="C200" s="200"/>
      <c r="D200" s="200"/>
      <c r="E200" s="275"/>
      <c r="F200" s="200"/>
      <c r="G200" s="200"/>
      <c r="H200" s="202">
        <f>SUM(H190:H198)</f>
        <v>18.265114000000001</v>
      </c>
    </row>
    <row r="201" spans="1:9" x14ac:dyDescent="0.2">
      <c r="A201" s="115"/>
      <c r="B201" s="5"/>
      <c r="C201" s="6"/>
      <c r="D201" s="5"/>
      <c r="E201" s="277"/>
      <c r="F201" s="302"/>
      <c r="G201" s="302"/>
      <c r="H201" s="143"/>
    </row>
    <row r="202" spans="1:9" ht="25.5" x14ac:dyDescent="0.2">
      <c r="A202" s="113" t="s">
        <v>186</v>
      </c>
      <c r="B202" s="4"/>
      <c r="C202" s="3" t="s">
        <v>253</v>
      </c>
      <c r="D202" s="3" t="s">
        <v>101</v>
      </c>
      <c r="E202" s="267" t="s">
        <v>104</v>
      </c>
      <c r="F202" s="258" t="s">
        <v>102</v>
      </c>
      <c r="G202" s="250"/>
      <c r="H202" s="142" t="s">
        <v>103</v>
      </c>
    </row>
    <row r="203" spans="1:9" s="22" customFormat="1" x14ac:dyDescent="0.2">
      <c r="A203" s="299"/>
      <c r="B203" s="300"/>
      <c r="C203" s="125"/>
      <c r="D203" s="9"/>
      <c r="E203" s="268"/>
      <c r="F203" s="301"/>
      <c r="G203" s="301"/>
      <c r="H203" s="143"/>
      <c r="I203" s="21"/>
    </row>
    <row r="204" spans="1:9" s="22" customFormat="1" x14ac:dyDescent="0.2">
      <c r="A204" s="471"/>
      <c r="B204" s="472"/>
      <c r="C204" s="8"/>
      <c r="D204" s="26"/>
      <c r="E204" s="269"/>
      <c r="F204" s="270"/>
      <c r="G204" s="270"/>
      <c r="H204" s="144"/>
      <c r="I204" s="21"/>
    </row>
    <row r="205" spans="1:9" s="22" customFormat="1" x14ac:dyDescent="0.2">
      <c r="A205" s="356" t="s">
        <v>40</v>
      </c>
      <c r="B205" s="357"/>
      <c r="C205" s="356" t="s">
        <v>191</v>
      </c>
      <c r="D205" s="356" t="s">
        <v>43</v>
      </c>
      <c r="E205" s="371">
        <v>1.05</v>
      </c>
      <c r="F205" s="359">
        <v>7.96</v>
      </c>
      <c r="G205" s="359"/>
      <c r="H205" s="360">
        <f t="shared" ref="H205:H209" si="16">F205*E205</f>
        <v>8.3580000000000005</v>
      </c>
      <c r="I205" s="21"/>
    </row>
    <row r="206" spans="1:9" s="22" customFormat="1" x14ac:dyDescent="0.2">
      <c r="A206" s="356" t="s">
        <v>36</v>
      </c>
      <c r="B206" s="357"/>
      <c r="C206" s="356" t="s">
        <v>172</v>
      </c>
      <c r="D206" s="356" t="s">
        <v>45</v>
      </c>
      <c r="E206" s="371">
        <v>6.0000000000000001E-3</v>
      </c>
      <c r="F206" s="361">
        <v>8.0299999999999994</v>
      </c>
      <c r="G206" s="361"/>
      <c r="H206" s="360">
        <f t="shared" si="16"/>
        <v>4.8180000000000001E-2</v>
      </c>
      <c r="I206" s="21"/>
    </row>
    <row r="207" spans="1:9" s="22" customFormat="1" ht="25.5" x14ac:dyDescent="0.2">
      <c r="A207" s="356" t="s">
        <v>36</v>
      </c>
      <c r="B207" s="357"/>
      <c r="C207" s="356" t="s">
        <v>183</v>
      </c>
      <c r="D207" s="356" t="s">
        <v>45</v>
      </c>
      <c r="E207" s="371">
        <v>1.1999999999999999E-3</v>
      </c>
      <c r="F207" s="361">
        <v>46.57</v>
      </c>
      <c r="G207" s="361"/>
      <c r="H207" s="360">
        <f t="shared" si="16"/>
        <v>5.5883999999999996E-2</v>
      </c>
      <c r="I207" s="21"/>
    </row>
    <row r="208" spans="1:9" s="22" customFormat="1" x14ac:dyDescent="0.2">
      <c r="A208" s="356" t="s">
        <v>36</v>
      </c>
      <c r="B208" s="375"/>
      <c r="C208" s="356" t="s">
        <v>184</v>
      </c>
      <c r="D208" s="356" t="s">
        <v>182</v>
      </c>
      <c r="E208" s="372">
        <v>0.04</v>
      </c>
      <c r="F208" s="361">
        <v>26.54</v>
      </c>
      <c r="G208" s="361"/>
      <c r="H208" s="360">
        <f t="shared" si="16"/>
        <v>1.0615999999999999</v>
      </c>
      <c r="I208" s="21"/>
    </row>
    <row r="209" spans="1:9" s="22" customFormat="1" x14ac:dyDescent="0.2">
      <c r="A209" s="356" t="s">
        <v>40</v>
      </c>
      <c r="B209" s="375"/>
      <c r="C209" s="356" t="s">
        <v>185</v>
      </c>
      <c r="D209" s="356" t="s">
        <v>45</v>
      </c>
      <c r="E209" s="372">
        <v>5.0000000000000001E-3</v>
      </c>
      <c r="F209" s="361">
        <v>64.61</v>
      </c>
      <c r="G209" s="361"/>
      <c r="H209" s="360">
        <f t="shared" si="16"/>
        <v>0.32305</v>
      </c>
      <c r="I209" s="21"/>
    </row>
    <row r="210" spans="1:9" s="22" customFormat="1" x14ac:dyDescent="0.2">
      <c r="A210" s="362"/>
      <c r="B210" s="357"/>
      <c r="C210" s="356"/>
      <c r="D210" s="356"/>
      <c r="E210" s="372"/>
      <c r="F210" s="373"/>
      <c r="G210" s="373"/>
      <c r="H210" s="360"/>
      <c r="I210" s="21"/>
    </row>
    <row r="211" spans="1:9" x14ac:dyDescent="0.2">
      <c r="A211" s="362"/>
      <c r="B211" s="357"/>
      <c r="C211" s="364"/>
      <c r="D211" s="364"/>
      <c r="E211" s="372"/>
      <c r="F211" s="373"/>
      <c r="G211" s="373"/>
      <c r="H211" s="360"/>
    </row>
    <row r="212" spans="1:9" x14ac:dyDescent="0.2">
      <c r="A212" s="473"/>
      <c r="B212" s="474"/>
      <c r="C212" s="363"/>
      <c r="D212" s="364"/>
      <c r="E212" s="371"/>
      <c r="F212" s="366"/>
      <c r="G212" s="366"/>
      <c r="H212" s="360"/>
    </row>
    <row r="213" spans="1:9" x14ac:dyDescent="0.2">
      <c r="A213" s="356" t="s">
        <v>36</v>
      </c>
      <c r="B213" s="357"/>
      <c r="C213" s="356" t="s">
        <v>99</v>
      </c>
      <c r="D213" s="356" t="s">
        <v>49</v>
      </c>
      <c r="E213" s="371">
        <v>0.21</v>
      </c>
      <c r="F213" s="366">
        <v>13.44</v>
      </c>
      <c r="G213" s="359"/>
      <c r="H213" s="360">
        <f t="shared" ref="H213:H214" si="17">F213*E213</f>
        <v>2.8223999999999996</v>
      </c>
    </row>
    <row r="214" spans="1:9" x14ac:dyDescent="0.2">
      <c r="A214" s="356" t="s">
        <v>36</v>
      </c>
      <c r="B214" s="374"/>
      <c r="C214" s="356" t="s">
        <v>180</v>
      </c>
      <c r="D214" s="356" t="s">
        <v>49</v>
      </c>
      <c r="E214" s="372">
        <v>0.11</v>
      </c>
      <c r="F214" s="359">
        <v>16.7</v>
      </c>
      <c r="G214" s="359"/>
      <c r="H214" s="360">
        <f t="shared" si="17"/>
        <v>1.837</v>
      </c>
    </row>
    <row r="215" spans="1:9" x14ac:dyDescent="0.2">
      <c r="A215" s="132"/>
      <c r="B215" s="133"/>
      <c r="C215" s="10"/>
      <c r="D215" s="12"/>
      <c r="E215" s="272"/>
      <c r="F215" s="273"/>
      <c r="G215" s="273"/>
      <c r="H215" s="274"/>
    </row>
    <row r="216" spans="1:9" x14ac:dyDescent="0.2">
      <c r="A216" s="131"/>
      <c r="B216" s="200"/>
      <c r="C216" s="200"/>
      <c r="D216" s="200"/>
      <c r="E216" s="275"/>
      <c r="F216" s="200"/>
      <c r="G216" s="200"/>
      <c r="H216" s="202">
        <f>SUM(H205:H214)</f>
        <v>14.506114000000002</v>
      </c>
    </row>
    <row r="217" spans="1:9" x14ac:dyDescent="0.2">
      <c r="A217" s="132"/>
      <c r="B217" s="133"/>
      <c r="C217" s="10"/>
      <c r="D217" s="12"/>
      <c r="E217" s="272"/>
      <c r="F217" s="273"/>
      <c r="G217" s="273"/>
      <c r="H217" s="274"/>
    </row>
    <row r="218" spans="1:9" ht="25.5" x14ac:dyDescent="0.2">
      <c r="A218" s="113" t="s">
        <v>188</v>
      </c>
      <c r="B218" s="4"/>
      <c r="C218" s="3" t="s">
        <v>254</v>
      </c>
      <c r="D218" s="3" t="s">
        <v>101</v>
      </c>
      <c r="E218" s="267" t="s">
        <v>104</v>
      </c>
      <c r="F218" s="258" t="s">
        <v>102</v>
      </c>
      <c r="G218" s="250"/>
      <c r="H218" s="142" t="s">
        <v>103</v>
      </c>
    </row>
    <row r="219" spans="1:9" x14ac:dyDescent="0.2">
      <c r="A219" s="299"/>
      <c r="B219" s="300"/>
      <c r="C219" s="125"/>
      <c r="D219" s="9"/>
      <c r="E219" s="268"/>
      <c r="F219" s="301"/>
      <c r="G219" s="301"/>
      <c r="H219" s="143"/>
    </row>
    <row r="220" spans="1:9" x14ac:dyDescent="0.2">
      <c r="A220" s="471"/>
      <c r="B220" s="472"/>
      <c r="C220" s="8"/>
      <c r="D220" s="26"/>
      <c r="E220" s="269"/>
      <c r="F220" s="270"/>
      <c r="G220" s="270"/>
      <c r="H220" s="144"/>
    </row>
    <row r="221" spans="1:9" x14ac:dyDescent="0.2">
      <c r="A221" s="356" t="s">
        <v>40</v>
      </c>
      <c r="B221" s="357"/>
      <c r="C221" s="356" t="s">
        <v>192</v>
      </c>
      <c r="D221" s="356" t="s">
        <v>195</v>
      </c>
      <c r="E221" s="371">
        <v>1.05</v>
      </c>
      <c r="F221" s="359">
        <v>39.409999999999997</v>
      </c>
      <c r="G221" s="359"/>
      <c r="H221" s="360">
        <f t="shared" ref="H221:H223" si="18">F221*E221</f>
        <v>41.380499999999998</v>
      </c>
    </row>
    <row r="222" spans="1:9" ht="25.5" x14ac:dyDescent="0.2">
      <c r="A222" s="356" t="s">
        <v>36</v>
      </c>
      <c r="B222" s="357"/>
      <c r="C222" s="356" t="s">
        <v>193</v>
      </c>
      <c r="D222" s="356" t="s">
        <v>42</v>
      </c>
      <c r="E222" s="371">
        <v>2.14</v>
      </c>
      <c r="F222" s="361">
        <v>2.52</v>
      </c>
      <c r="G222" s="361"/>
      <c r="H222" s="360">
        <f t="shared" si="18"/>
        <v>5.3928000000000003</v>
      </c>
    </row>
    <row r="223" spans="1:9" x14ac:dyDescent="0.2">
      <c r="A223" s="356" t="s">
        <v>36</v>
      </c>
      <c r="B223" s="375"/>
      <c r="C223" s="356" t="s">
        <v>194</v>
      </c>
      <c r="D223" s="356" t="s">
        <v>45</v>
      </c>
      <c r="E223" s="372">
        <v>0.20499999999999999</v>
      </c>
      <c r="F223" s="361">
        <v>50.64</v>
      </c>
      <c r="G223" s="361"/>
      <c r="H223" s="360">
        <f t="shared" si="18"/>
        <v>10.3812</v>
      </c>
    </row>
    <row r="224" spans="1:9" x14ac:dyDescent="0.2">
      <c r="A224" s="362"/>
      <c r="B224" s="357"/>
      <c r="C224" s="364"/>
      <c r="D224" s="364"/>
      <c r="E224" s="372"/>
      <c r="F224" s="373"/>
      <c r="G224" s="373"/>
      <c r="H224" s="360"/>
    </row>
    <row r="225" spans="1:8" x14ac:dyDescent="0.2">
      <c r="A225" s="473"/>
      <c r="B225" s="474"/>
      <c r="C225" s="363"/>
      <c r="D225" s="364"/>
      <c r="E225" s="371"/>
      <c r="F225" s="366"/>
      <c r="G225" s="366"/>
      <c r="H225" s="360"/>
    </row>
    <row r="226" spans="1:8" x14ac:dyDescent="0.2">
      <c r="A226" s="356" t="s">
        <v>36</v>
      </c>
      <c r="B226" s="357"/>
      <c r="C226" s="356" t="s">
        <v>99</v>
      </c>
      <c r="D226" s="356" t="s">
        <v>49</v>
      </c>
      <c r="E226" s="371">
        <v>0.12</v>
      </c>
      <c r="F226" s="366">
        <v>13.44</v>
      </c>
      <c r="G226" s="359"/>
      <c r="H226" s="360">
        <f t="shared" ref="H226:H227" si="19">F226*E226</f>
        <v>1.6127999999999998</v>
      </c>
    </row>
    <row r="227" spans="1:8" x14ac:dyDescent="0.2">
      <c r="A227" s="356" t="s">
        <v>36</v>
      </c>
      <c r="B227" s="374"/>
      <c r="C227" s="356" t="s">
        <v>180</v>
      </c>
      <c r="D227" s="356" t="s">
        <v>49</v>
      </c>
      <c r="E227" s="372">
        <v>0.12</v>
      </c>
      <c r="F227" s="359">
        <v>16.7</v>
      </c>
      <c r="G227" s="359"/>
      <c r="H227" s="360">
        <f t="shared" si="19"/>
        <v>2.004</v>
      </c>
    </row>
    <row r="228" spans="1:8" x14ac:dyDescent="0.2">
      <c r="A228" s="132"/>
      <c r="B228" s="133"/>
      <c r="C228" s="10"/>
      <c r="D228" s="12"/>
      <c r="E228" s="272"/>
      <c r="F228" s="273"/>
      <c r="G228" s="273"/>
      <c r="H228" s="274"/>
    </row>
    <row r="229" spans="1:8" x14ac:dyDescent="0.2">
      <c r="A229" s="131"/>
      <c r="B229" s="200"/>
      <c r="C229" s="200"/>
      <c r="D229" s="200"/>
      <c r="E229" s="275"/>
      <c r="F229" s="200"/>
      <c r="G229" s="200"/>
      <c r="H229" s="202">
        <f>SUM(H221:H227)</f>
        <v>60.771299999999997</v>
      </c>
    </row>
    <row r="230" spans="1:8" x14ac:dyDescent="0.2">
      <c r="A230" s="471"/>
      <c r="B230" s="472"/>
      <c r="C230" s="8"/>
      <c r="D230" s="26"/>
      <c r="E230" s="269"/>
      <c r="F230" s="270"/>
      <c r="G230" s="270"/>
      <c r="H230" s="144"/>
    </row>
    <row r="231" spans="1:8" ht="25.5" x14ac:dyDescent="0.2">
      <c r="A231" s="113" t="s">
        <v>190</v>
      </c>
      <c r="B231" s="4"/>
      <c r="C231" s="3" t="s">
        <v>255</v>
      </c>
      <c r="D231" s="3" t="s">
        <v>101</v>
      </c>
      <c r="E231" s="267" t="s">
        <v>104</v>
      </c>
      <c r="F231" s="258" t="s">
        <v>102</v>
      </c>
      <c r="G231" s="250"/>
      <c r="H231" s="142" t="s">
        <v>103</v>
      </c>
    </row>
    <row r="232" spans="1:8" x14ac:dyDescent="0.2">
      <c r="A232" s="299"/>
      <c r="B232" s="300"/>
      <c r="C232" s="125"/>
      <c r="D232" s="9"/>
      <c r="E232" s="268"/>
      <c r="F232" s="301"/>
      <c r="G232" s="301"/>
      <c r="H232" s="143"/>
    </row>
    <row r="233" spans="1:8" x14ac:dyDescent="0.2">
      <c r="A233" s="471"/>
      <c r="B233" s="472"/>
      <c r="C233" s="8"/>
      <c r="D233" s="26"/>
      <c r="E233" s="269"/>
      <c r="F233" s="270"/>
      <c r="G233" s="270"/>
      <c r="H233" s="144"/>
    </row>
    <row r="234" spans="1:8" x14ac:dyDescent="0.2">
      <c r="A234" s="356" t="s">
        <v>40</v>
      </c>
      <c r="B234" s="357"/>
      <c r="C234" s="356" t="s">
        <v>197</v>
      </c>
      <c r="D234" s="356" t="s">
        <v>195</v>
      </c>
      <c r="E234" s="371">
        <v>1.1659999999999999</v>
      </c>
      <c r="F234" s="359">
        <v>38.81</v>
      </c>
      <c r="G234" s="359"/>
      <c r="H234" s="360">
        <f t="shared" ref="H234:H235" si="20">F234*E234</f>
        <v>45.252459999999999</v>
      </c>
    </row>
    <row r="235" spans="1:8" ht="25.5" x14ac:dyDescent="0.2">
      <c r="A235" s="356" t="s">
        <v>36</v>
      </c>
      <c r="B235" s="357"/>
      <c r="C235" s="356" t="s">
        <v>198</v>
      </c>
      <c r="D235" s="356" t="s">
        <v>42</v>
      </c>
      <c r="E235" s="371">
        <v>4.1500000000000004</v>
      </c>
      <c r="F235" s="361">
        <v>1.05</v>
      </c>
      <c r="G235" s="361"/>
      <c r="H235" s="360">
        <f t="shared" si="20"/>
        <v>4.3575000000000008</v>
      </c>
    </row>
    <row r="236" spans="1:8" x14ac:dyDescent="0.2">
      <c r="A236" s="362"/>
      <c r="B236" s="357"/>
      <c r="C236" s="364"/>
      <c r="D236" s="364"/>
      <c r="E236" s="372"/>
      <c r="F236" s="373"/>
      <c r="G236" s="373"/>
      <c r="H236" s="360"/>
    </row>
    <row r="237" spans="1:8" x14ac:dyDescent="0.2">
      <c r="A237" s="473"/>
      <c r="B237" s="474"/>
      <c r="C237" s="363"/>
      <c r="D237" s="364"/>
      <c r="E237" s="371"/>
      <c r="F237" s="366"/>
      <c r="G237" s="366"/>
      <c r="H237" s="360"/>
    </row>
    <row r="238" spans="1:8" x14ac:dyDescent="0.2">
      <c r="A238" s="356" t="s">
        <v>36</v>
      </c>
      <c r="B238" s="357"/>
      <c r="C238" s="356" t="s">
        <v>99</v>
      </c>
      <c r="D238" s="356" t="s">
        <v>49</v>
      </c>
      <c r="E238" s="371">
        <v>0.1</v>
      </c>
      <c r="F238" s="366">
        <v>13.44</v>
      </c>
      <c r="G238" s="359"/>
      <c r="H238" s="360">
        <f t="shared" ref="H238:H239" si="21">F238*E238</f>
        <v>1.3440000000000001</v>
      </c>
    </row>
    <row r="239" spans="1:8" x14ac:dyDescent="0.2">
      <c r="A239" s="356" t="s">
        <v>36</v>
      </c>
      <c r="B239" s="374"/>
      <c r="C239" s="356" t="s">
        <v>180</v>
      </c>
      <c r="D239" s="356" t="s">
        <v>49</v>
      </c>
      <c r="E239" s="372">
        <v>0.1</v>
      </c>
      <c r="F239" s="359">
        <v>16.7</v>
      </c>
      <c r="G239" s="359"/>
      <c r="H239" s="360">
        <f t="shared" si="21"/>
        <v>1.67</v>
      </c>
    </row>
    <row r="240" spans="1:8" x14ac:dyDescent="0.2">
      <c r="A240" s="132"/>
      <c r="B240" s="133"/>
      <c r="C240" s="10"/>
      <c r="D240" s="12"/>
      <c r="E240" s="272"/>
      <c r="F240" s="273"/>
      <c r="G240" s="273"/>
      <c r="H240" s="274"/>
    </row>
    <row r="241" spans="1:8" x14ac:dyDescent="0.2">
      <c r="A241" s="131"/>
      <c r="B241" s="200"/>
      <c r="C241" s="200"/>
      <c r="D241" s="200"/>
      <c r="E241" s="275"/>
      <c r="F241" s="200"/>
      <c r="G241" s="200"/>
      <c r="H241" s="202">
        <f>SUM(H234:H239)</f>
        <v>52.623960000000004</v>
      </c>
    </row>
    <row r="242" spans="1:8" x14ac:dyDescent="0.2">
      <c r="A242" s="115"/>
      <c r="B242" s="5"/>
      <c r="C242" s="6"/>
      <c r="D242" s="136"/>
      <c r="E242" s="238"/>
      <c r="F242" s="28"/>
      <c r="G242" s="28"/>
      <c r="H242" s="134"/>
    </row>
    <row r="243" spans="1:8" ht="25.5" x14ac:dyDescent="0.2">
      <c r="A243" s="355">
        <v>19</v>
      </c>
      <c r="B243" s="4"/>
      <c r="C243" s="3" t="s">
        <v>265</v>
      </c>
      <c r="D243" s="3" t="s">
        <v>101</v>
      </c>
      <c r="E243" s="234" t="s">
        <v>104</v>
      </c>
      <c r="F243" s="258" t="s">
        <v>102</v>
      </c>
      <c r="G243" s="250"/>
      <c r="H243" s="142" t="s">
        <v>103</v>
      </c>
    </row>
    <row r="244" spans="1:8" x14ac:dyDescent="0.2">
      <c r="A244" s="345"/>
      <c r="B244" s="346"/>
      <c r="C244" s="125"/>
      <c r="D244" s="9"/>
      <c r="E244" s="235"/>
      <c r="F244" s="15"/>
      <c r="G244" s="15"/>
      <c r="H244" s="114"/>
    </row>
    <row r="245" spans="1:8" x14ac:dyDescent="0.2">
      <c r="A245" s="471"/>
      <c r="B245" s="472"/>
      <c r="C245" s="8"/>
      <c r="D245" s="26"/>
      <c r="E245" s="236"/>
      <c r="F245" s="27"/>
      <c r="G245" s="27"/>
      <c r="H245" s="120"/>
    </row>
    <row r="246" spans="1:8" x14ac:dyDescent="0.2">
      <c r="A246" s="356" t="s">
        <v>40</v>
      </c>
      <c r="B246" s="357"/>
      <c r="C246" s="356" t="s">
        <v>204</v>
      </c>
      <c r="D246" s="356" t="s">
        <v>42</v>
      </c>
      <c r="E246" s="358">
        <v>2</v>
      </c>
      <c r="F246" s="359">
        <v>3.6</v>
      </c>
      <c r="G246" s="359"/>
      <c r="H246" s="360">
        <f>F246*E246</f>
        <v>7.2</v>
      </c>
    </row>
    <row r="247" spans="1:8" x14ac:dyDescent="0.2">
      <c r="A247" s="356" t="s">
        <v>40</v>
      </c>
      <c r="B247" s="357"/>
      <c r="C247" s="356" t="s">
        <v>176</v>
      </c>
      <c r="D247" s="356" t="s">
        <v>42</v>
      </c>
      <c r="E247" s="358">
        <v>2</v>
      </c>
      <c r="F247" s="361">
        <v>3.6</v>
      </c>
      <c r="G247" s="361"/>
      <c r="H247" s="360">
        <f t="shared" ref="H247:H255" si="22">F247*E247</f>
        <v>7.2</v>
      </c>
    </row>
    <row r="248" spans="1:8" x14ac:dyDescent="0.2">
      <c r="A248" s="356" t="s">
        <v>40</v>
      </c>
      <c r="B248" s="357"/>
      <c r="C248" s="356" t="s">
        <v>177</v>
      </c>
      <c r="D248" s="356" t="s">
        <v>42</v>
      </c>
      <c r="E248" s="358">
        <v>2</v>
      </c>
      <c r="F248" s="361">
        <v>3.6</v>
      </c>
      <c r="G248" s="361"/>
      <c r="H248" s="360">
        <f t="shared" si="22"/>
        <v>7.2</v>
      </c>
    </row>
    <row r="249" spans="1:8" x14ac:dyDescent="0.2">
      <c r="A249" s="356" t="s">
        <v>40</v>
      </c>
      <c r="B249" s="357"/>
      <c r="C249" s="356" t="s">
        <v>178</v>
      </c>
      <c r="D249" s="356" t="s">
        <v>43</v>
      </c>
      <c r="E249" s="358">
        <v>1.3440000000000001</v>
      </c>
      <c r="F249" s="361">
        <v>14.15</v>
      </c>
      <c r="G249" s="361"/>
      <c r="H249" s="360">
        <f t="shared" si="22"/>
        <v>19.017600000000002</v>
      </c>
    </row>
    <row r="250" spans="1:8" x14ac:dyDescent="0.2">
      <c r="A250" s="362"/>
      <c r="B250" s="357"/>
      <c r="C250" s="363"/>
      <c r="D250" s="364"/>
      <c r="E250" s="358"/>
      <c r="F250" s="361"/>
      <c r="G250" s="361"/>
      <c r="H250" s="360">
        <f t="shared" si="22"/>
        <v>0</v>
      </c>
    </row>
    <row r="251" spans="1:8" x14ac:dyDescent="0.2">
      <c r="A251" s="473"/>
      <c r="B251" s="474"/>
      <c r="C251" s="365"/>
      <c r="D251" s="364"/>
      <c r="E251" s="358"/>
      <c r="F251" s="361"/>
      <c r="G251" s="361"/>
      <c r="H251" s="360">
        <f t="shared" si="22"/>
        <v>0</v>
      </c>
    </row>
    <row r="252" spans="1:8" x14ac:dyDescent="0.2">
      <c r="A252" s="356" t="s">
        <v>36</v>
      </c>
      <c r="B252" s="357"/>
      <c r="C252" s="356" t="s">
        <v>99</v>
      </c>
      <c r="D252" s="356" t="s">
        <v>49</v>
      </c>
      <c r="E252" s="358">
        <v>6</v>
      </c>
      <c r="F252" s="366">
        <v>13.44</v>
      </c>
      <c r="G252" s="359"/>
      <c r="H252" s="360">
        <f t="shared" si="22"/>
        <v>80.64</v>
      </c>
    </row>
    <row r="253" spans="1:8" x14ac:dyDescent="0.2">
      <c r="A253" s="356" t="s">
        <v>36</v>
      </c>
      <c r="B253" s="357"/>
      <c r="C253" s="356" t="s">
        <v>173</v>
      </c>
      <c r="D253" s="356" t="s">
        <v>49</v>
      </c>
      <c r="E253" s="358">
        <v>6</v>
      </c>
      <c r="F253" s="366">
        <v>19.170000000000002</v>
      </c>
      <c r="G253" s="359"/>
      <c r="H253" s="360">
        <f t="shared" si="22"/>
        <v>115.02000000000001</v>
      </c>
    </row>
    <row r="254" spans="1:8" x14ac:dyDescent="0.2">
      <c r="A254" s="356" t="s">
        <v>36</v>
      </c>
      <c r="B254" s="357"/>
      <c r="C254" s="356" t="s">
        <v>174</v>
      </c>
      <c r="D254" s="356" t="s">
        <v>49</v>
      </c>
      <c r="E254" s="358">
        <v>6</v>
      </c>
      <c r="F254" s="366">
        <v>20.03</v>
      </c>
      <c r="G254" s="359"/>
      <c r="H254" s="360">
        <f t="shared" si="22"/>
        <v>120.18</v>
      </c>
    </row>
    <row r="255" spans="1:8" x14ac:dyDescent="0.2">
      <c r="A255" s="356" t="s">
        <v>36</v>
      </c>
      <c r="B255" s="357"/>
      <c r="C255" s="356" t="s">
        <v>175</v>
      </c>
      <c r="D255" s="356" t="s">
        <v>49</v>
      </c>
      <c r="E255" s="358">
        <v>6</v>
      </c>
      <c r="F255" s="359">
        <v>17.98</v>
      </c>
      <c r="G255" s="359"/>
      <c r="H255" s="360">
        <f t="shared" si="22"/>
        <v>107.88</v>
      </c>
    </row>
    <row r="256" spans="1:8" x14ac:dyDescent="0.2">
      <c r="A256" s="132"/>
      <c r="B256" s="133"/>
      <c r="C256" s="10"/>
      <c r="D256" s="12"/>
      <c r="E256" s="241"/>
      <c r="F256" s="11"/>
      <c r="G256" s="11"/>
      <c r="H256" s="117"/>
    </row>
    <row r="257" spans="1:8" x14ac:dyDescent="0.2">
      <c r="A257" s="131"/>
      <c r="B257" s="200"/>
      <c r="C257" s="200"/>
      <c r="D257" s="200"/>
      <c r="E257" s="240"/>
      <c r="F257" s="200"/>
      <c r="G257" s="200"/>
      <c r="H257" s="135">
        <f>SUM(H246:H256)</f>
        <v>464.33760000000001</v>
      </c>
    </row>
    <row r="258" spans="1:8" x14ac:dyDescent="0.2">
      <c r="A258" s="471"/>
      <c r="B258" s="472"/>
      <c r="C258" s="6"/>
      <c r="D258" s="136"/>
      <c r="E258" s="239"/>
      <c r="F258" s="7"/>
      <c r="G258" s="7"/>
      <c r="H258" s="134"/>
    </row>
    <row r="259" spans="1:8" ht="25.5" x14ac:dyDescent="0.2">
      <c r="A259" s="113" t="s">
        <v>196</v>
      </c>
      <c r="B259" s="4"/>
      <c r="C259" s="3" t="s">
        <v>266</v>
      </c>
      <c r="D259" s="3" t="s">
        <v>101</v>
      </c>
      <c r="E259" s="234" t="s">
        <v>104</v>
      </c>
      <c r="F259" s="258" t="s">
        <v>102</v>
      </c>
      <c r="G259" s="250"/>
      <c r="H259" s="142" t="s">
        <v>103</v>
      </c>
    </row>
    <row r="260" spans="1:8" x14ac:dyDescent="0.2">
      <c r="A260" s="299"/>
      <c r="B260" s="300"/>
      <c r="C260" s="125"/>
      <c r="D260" s="9"/>
      <c r="E260" s="235"/>
      <c r="F260" s="15"/>
      <c r="G260" s="15"/>
      <c r="H260" s="114"/>
    </row>
    <row r="261" spans="1:8" x14ac:dyDescent="0.2">
      <c r="A261" s="471"/>
      <c r="B261" s="472"/>
      <c r="C261" s="8"/>
      <c r="D261" s="26"/>
      <c r="E261" s="236"/>
      <c r="F261" s="137"/>
      <c r="G261" s="137"/>
      <c r="H261" s="120"/>
    </row>
    <row r="262" spans="1:8" x14ac:dyDescent="0.2">
      <c r="A262" s="356" t="s">
        <v>40</v>
      </c>
      <c r="B262" s="357"/>
      <c r="C262" s="356" t="s">
        <v>202</v>
      </c>
      <c r="D262" s="356" t="s">
        <v>43</v>
      </c>
      <c r="E262" s="358">
        <v>20.7</v>
      </c>
      <c r="F262" s="361">
        <v>15.46</v>
      </c>
      <c r="G262" s="361"/>
      <c r="H262" s="360">
        <f t="shared" ref="H262:H263" si="23">F262*E262</f>
        <v>320.02199999999999</v>
      </c>
    </row>
    <row r="263" spans="1:8" ht="24" customHeight="1" x14ac:dyDescent="0.2">
      <c r="A263" s="356" t="s">
        <v>40</v>
      </c>
      <c r="B263" s="357"/>
      <c r="C263" s="356" t="s">
        <v>203</v>
      </c>
      <c r="D263" s="356" t="s">
        <v>42</v>
      </c>
      <c r="E263" s="358">
        <v>2</v>
      </c>
      <c r="F263" s="361">
        <v>3.6</v>
      </c>
      <c r="G263" s="361"/>
      <c r="H263" s="360">
        <f t="shared" si="23"/>
        <v>7.2</v>
      </c>
    </row>
    <row r="264" spans="1:8" x14ac:dyDescent="0.2">
      <c r="A264" s="362"/>
      <c r="B264" s="357"/>
      <c r="C264" s="364"/>
      <c r="D264" s="364"/>
      <c r="E264" s="367"/>
      <c r="F264" s="368"/>
      <c r="G264" s="368"/>
      <c r="H264" s="369"/>
    </row>
    <row r="265" spans="1:8" x14ac:dyDescent="0.2">
      <c r="A265" s="473"/>
      <c r="B265" s="474"/>
      <c r="C265" s="363"/>
      <c r="D265" s="364"/>
      <c r="E265" s="358"/>
      <c r="F265" s="370"/>
      <c r="G265" s="370"/>
      <c r="H265" s="369"/>
    </row>
    <row r="266" spans="1:8" x14ac:dyDescent="0.2">
      <c r="A266" s="356" t="s">
        <v>36</v>
      </c>
      <c r="B266" s="357"/>
      <c r="C266" s="356" t="s">
        <v>99</v>
      </c>
      <c r="D266" s="356" t="s">
        <v>49</v>
      </c>
      <c r="E266" s="358">
        <v>2</v>
      </c>
      <c r="F266" s="366">
        <v>13.44</v>
      </c>
      <c r="G266" s="359"/>
      <c r="H266" s="360">
        <f t="shared" ref="H266:H268" si="24">F266*E266</f>
        <v>26.88</v>
      </c>
    </row>
    <row r="267" spans="1:8" x14ac:dyDescent="0.2">
      <c r="A267" s="356" t="s">
        <v>36</v>
      </c>
      <c r="B267" s="357"/>
      <c r="C267" s="356" t="s">
        <v>173</v>
      </c>
      <c r="D267" s="356" t="s">
        <v>49</v>
      </c>
      <c r="E267" s="358">
        <v>2</v>
      </c>
      <c r="F267" s="366">
        <v>19.170000000000002</v>
      </c>
      <c r="G267" s="359"/>
      <c r="H267" s="360">
        <f t="shared" si="24"/>
        <v>38.340000000000003</v>
      </c>
    </row>
    <row r="268" spans="1:8" x14ac:dyDescent="0.2">
      <c r="A268" s="356" t="s">
        <v>36</v>
      </c>
      <c r="B268" s="357"/>
      <c r="C268" s="356" t="s">
        <v>175</v>
      </c>
      <c r="D268" s="356" t="s">
        <v>49</v>
      </c>
      <c r="E268" s="358">
        <v>2</v>
      </c>
      <c r="F268" s="359">
        <v>17.98</v>
      </c>
      <c r="G268" s="359"/>
      <c r="H268" s="360">
        <f t="shared" si="24"/>
        <v>35.96</v>
      </c>
    </row>
    <row r="269" spans="1:8" x14ac:dyDescent="0.2">
      <c r="A269" s="132"/>
      <c r="B269" s="133"/>
      <c r="C269" s="10"/>
      <c r="D269" s="12"/>
      <c r="E269" s="241"/>
      <c r="F269" s="11"/>
      <c r="G269" s="11"/>
      <c r="H269" s="117"/>
    </row>
    <row r="270" spans="1:8" x14ac:dyDescent="0.2">
      <c r="A270" s="131"/>
      <c r="B270" s="200"/>
      <c r="C270" s="200"/>
      <c r="D270" s="200"/>
      <c r="E270" s="240"/>
      <c r="F270" s="200"/>
      <c r="G270" s="200"/>
      <c r="H270" s="135">
        <f>SUM(H262:H267)</f>
        <v>392.44200000000001</v>
      </c>
    </row>
    <row r="271" spans="1:8" x14ac:dyDescent="0.2">
      <c r="A271" s="299"/>
      <c r="B271" s="300"/>
      <c r="C271" s="125"/>
      <c r="D271" s="9"/>
      <c r="E271" s="235"/>
      <c r="F271" s="15"/>
      <c r="G271" s="15"/>
      <c r="H271" s="114"/>
    </row>
    <row r="272" spans="1:8" ht="25.5" x14ac:dyDescent="0.2">
      <c r="A272" s="113" t="s">
        <v>199</v>
      </c>
      <c r="B272" s="4"/>
      <c r="C272" s="3" t="s">
        <v>366</v>
      </c>
      <c r="D272" s="3" t="s">
        <v>101</v>
      </c>
      <c r="E272" s="234" t="s">
        <v>104</v>
      </c>
      <c r="F272" s="258" t="s">
        <v>102</v>
      </c>
      <c r="G272" s="250"/>
      <c r="H272" s="142" t="s">
        <v>103</v>
      </c>
    </row>
    <row r="273" spans="1:8" x14ac:dyDescent="0.2">
      <c r="A273" s="299"/>
      <c r="B273" s="300"/>
      <c r="C273" s="125"/>
      <c r="D273" s="9"/>
      <c r="E273" s="235"/>
      <c r="F273" s="15"/>
      <c r="G273" s="15"/>
      <c r="H273" s="114"/>
    </row>
    <row r="274" spans="1:8" x14ac:dyDescent="0.2">
      <c r="A274" s="471"/>
      <c r="B274" s="472"/>
      <c r="C274" s="8"/>
      <c r="D274" s="26"/>
      <c r="E274" s="236"/>
      <c r="F274" s="27"/>
      <c r="G274" s="27"/>
      <c r="H274" s="120"/>
    </row>
    <row r="275" spans="1:8" x14ac:dyDescent="0.2">
      <c r="A275" s="356" t="s">
        <v>36</v>
      </c>
      <c r="B275" s="357"/>
      <c r="C275" s="356" t="s">
        <v>367</v>
      </c>
      <c r="D275" s="356" t="s">
        <v>91</v>
      </c>
      <c r="E275" s="358">
        <v>3</v>
      </c>
      <c r="F275" s="359">
        <v>160</v>
      </c>
      <c r="G275" s="359"/>
      <c r="H275" s="360">
        <f>F275*E275</f>
        <v>480</v>
      </c>
    </row>
    <row r="276" spans="1:8" ht="38.25" x14ac:dyDescent="0.2">
      <c r="A276" s="356" t="s">
        <v>40</v>
      </c>
      <c r="B276" s="357"/>
      <c r="C276" s="356" t="s">
        <v>369</v>
      </c>
      <c r="D276" s="356" t="s">
        <v>42</v>
      </c>
      <c r="E276" s="358">
        <v>1</v>
      </c>
      <c r="F276" s="361">
        <v>312.32</v>
      </c>
      <c r="G276" s="361"/>
      <c r="H276" s="360">
        <f t="shared" ref="H276:H281" si="25">F276*E276</f>
        <v>312.32</v>
      </c>
    </row>
    <row r="277" spans="1:8" ht="25.5" x14ac:dyDescent="0.2">
      <c r="A277" s="356" t="s">
        <v>40</v>
      </c>
      <c r="B277" s="357"/>
      <c r="C277" s="356" t="s">
        <v>370</v>
      </c>
      <c r="D277" s="356" t="s">
        <v>42</v>
      </c>
      <c r="E277" s="358">
        <v>7</v>
      </c>
      <c r="F277" s="361">
        <v>11.4</v>
      </c>
      <c r="G277" s="361"/>
      <c r="H277" s="360">
        <f t="shared" si="25"/>
        <v>79.8</v>
      </c>
    </row>
    <row r="278" spans="1:8" x14ac:dyDescent="0.2">
      <c r="A278" s="356" t="s">
        <v>40</v>
      </c>
      <c r="B278" s="357"/>
      <c r="C278" s="356" t="s">
        <v>371</v>
      </c>
      <c r="D278" s="356" t="s">
        <v>42</v>
      </c>
      <c r="E278" s="358">
        <v>1</v>
      </c>
      <c r="F278" s="361">
        <v>932.02</v>
      </c>
      <c r="G278" s="361"/>
      <c r="H278" s="360">
        <f t="shared" si="25"/>
        <v>932.02</v>
      </c>
    </row>
    <row r="279" spans="1:8" x14ac:dyDescent="0.2">
      <c r="A279" s="362"/>
      <c r="B279" s="357"/>
      <c r="C279" s="363"/>
      <c r="D279" s="364"/>
      <c r="E279" s="358"/>
      <c r="F279" s="361"/>
      <c r="G279" s="361"/>
      <c r="H279" s="360">
        <f t="shared" si="25"/>
        <v>0</v>
      </c>
    </row>
    <row r="280" spans="1:8" x14ac:dyDescent="0.2">
      <c r="A280" s="473"/>
      <c r="B280" s="474"/>
      <c r="C280" s="365"/>
      <c r="D280" s="364"/>
      <c r="E280" s="358"/>
      <c r="F280" s="361"/>
      <c r="G280" s="361"/>
      <c r="H280" s="360">
        <f t="shared" si="25"/>
        <v>0</v>
      </c>
    </row>
    <row r="281" spans="1:8" x14ac:dyDescent="0.2">
      <c r="A281" s="356" t="s">
        <v>36</v>
      </c>
      <c r="B281" s="357"/>
      <c r="C281" s="356" t="s">
        <v>368</v>
      </c>
      <c r="D281" s="356" t="s">
        <v>49</v>
      </c>
      <c r="E281" s="358">
        <v>0.3</v>
      </c>
      <c r="F281" s="399">
        <v>14.85</v>
      </c>
      <c r="G281" s="359"/>
      <c r="H281" s="360">
        <f t="shared" si="25"/>
        <v>4.4550000000000001</v>
      </c>
    </row>
    <row r="282" spans="1:8" x14ac:dyDescent="0.2">
      <c r="A282" s="132"/>
      <c r="B282" s="133"/>
      <c r="C282" s="10"/>
      <c r="D282" s="12"/>
      <c r="E282" s="241"/>
      <c r="F282" s="11"/>
      <c r="G282" s="11"/>
      <c r="H282" s="117"/>
    </row>
    <row r="283" spans="1:8" x14ac:dyDescent="0.2">
      <c r="A283" s="131"/>
      <c r="B283" s="200"/>
      <c r="C283" s="200"/>
      <c r="D283" s="200"/>
      <c r="E283" s="240"/>
      <c r="F283" s="200"/>
      <c r="G283" s="200"/>
      <c r="H283" s="135">
        <f>SUM(H275:H282)</f>
        <v>1808.5949999999998</v>
      </c>
    </row>
    <row r="284" spans="1:8" x14ac:dyDescent="0.2">
      <c r="A284" s="115"/>
      <c r="B284" s="5"/>
      <c r="C284" s="6"/>
      <c r="D284" s="136"/>
      <c r="E284" s="237"/>
      <c r="F284" s="137"/>
      <c r="G284" s="137"/>
      <c r="H284" s="134"/>
    </row>
    <row r="285" spans="1:8" ht="25.5" x14ac:dyDescent="0.2">
      <c r="A285" s="113" t="s">
        <v>200</v>
      </c>
      <c r="B285" s="4"/>
      <c r="C285" s="3" t="s">
        <v>273</v>
      </c>
      <c r="D285" s="3" t="s">
        <v>101</v>
      </c>
      <c r="E285" s="234" t="s">
        <v>104</v>
      </c>
      <c r="F285" s="258" t="s">
        <v>102</v>
      </c>
      <c r="G285" s="250"/>
      <c r="H285" s="142" t="s">
        <v>103</v>
      </c>
    </row>
    <row r="286" spans="1:8" x14ac:dyDescent="0.2">
      <c r="A286" s="299"/>
      <c r="B286" s="300"/>
      <c r="C286" s="125"/>
      <c r="D286" s="9"/>
      <c r="E286" s="235"/>
      <c r="F286" s="15"/>
      <c r="G286" s="15"/>
      <c r="H286" s="114"/>
    </row>
    <row r="287" spans="1:8" x14ac:dyDescent="0.2">
      <c r="A287" s="471"/>
      <c r="B287" s="472"/>
      <c r="C287" s="8"/>
      <c r="D287" s="26"/>
      <c r="E287" s="236"/>
      <c r="F287" s="137"/>
      <c r="G287" s="137"/>
      <c r="H287" s="120"/>
    </row>
    <row r="288" spans="1:8" x14ac:dyDescent="0.2">
      <c r="A288" s="356" t="s">
        <v>36</v>
      </c>
      <c r="B288" s="357"/>
      <c r="C288" s="356" t="s">
        <v>172</v>
      </c>
      <c r="D288" s="356" t="s">
        <v>45</v>
      </c>
      <c r="E288" s="358">
        <v>0.1</v>
      </c>
      <c r="F288" s="361">
        <v>8.0299999999999994</v>
      </c>
      <c r="G288" s="361"/>
      <c r="H288" s="360">
        <f t="shared" ref="H288:H291" si="26">F288*E288</f>
        <v>0.80299999999999994</v>
      </c>
    </row>
    <row r="289" spans="1:10" x14ac:dyDescent="0.2">
      <c r="A289" s="356" t="s">
        <v>36</v>
      </c>
      <c r="B289" s="357"/>
      <c r="C289" s="356" t="s">
        <v>272</v>
      </c>
      <c r="D289" s="356" t="s">
        <v>45</v>
      </c>
      <c r="E289" s="358">
        <v>0.03</v>
      </c>
      <c r="F289" s="361">
        <v>46.57</v>
      </c>
      <c r="G289" s="361"/>
      <c r="H289" s="360">
        <f t="shared" si="26"/>
        <v>1.3971</v>
      </c>
    </row>
    <row r="290" spans="1:10" x14ac:dyDescent="0.2">
      <c r="A290" s="356" t="s">
        <v>36</v>
      </c>
      <c r="B290" s="375"/>
      <c r="C290" s="356" t="s">
        <v>271</v>
      </c>
      <c r="D290" s="356" t="s">
        <v>91</v>
      </c>
      <c r="E290" s="367">
        <v>18</v>
      </c>
      <c r="F290" s="361">
        <v>46.73</v>
      </c>
      <c r="G290" s="361"/>
      <c r="H290" s="360">
        <f t="shared" si="26"/>
        <v>841.14</v>
      </c>
    </row>
    <row r="291" spans="1:10" x14ac:dyDescent="0.2">
      <c r="A291" s="356" t="s">
        <v>36</v>
      </c>
      <c r="B291" s="375"/>
      <c r="C291" s="356" t="s">
        <v>185</v>
      </c>
      <c r="D291" s="356" t="s">
        <v>45</v>
      </c>
      <c r="E291" s="367">
        <v>0.04</v>
      </c>
      <c r="F291" s="361">
        <v>64.61</v>
      </c>
      <c r="G291" s="361"/>
      <c r="H291" s="360">
        <f t="shared" si="26"/>
        <v>2.5844</v>
      </c>
    </row>
    <row r="292" spans="1:10" x14ac:dyDescent="0.2">
      <c r="A292" s="362"/>
      <c r="B292" s="357"/>
      <c r="C292" s="364"/>
      <c r="D292" s="364"/>
      <c r="E292" s="367"/>
      <c r="F292" s="368"/>
      <c r="G292" s="368"/>
      <c r="H292" s="369"/>
    </row>
    <row r="293" spans="1:10" x14ac:dyDescent="0.2">
      <c r="A293" s="473"/>
      <c r="B293" s="474"/>
      <c r="C293" s="363"/>
      <c r="D293" s="364"/>
      <c r="E293" s="358"/>
      <c r="F293" s="370"/>
      <c r="G293" s="370"/>
      <c r="H293" s="369"/>
      <c r="J293" s="18"/>
    </row>
    <row r="294" spans="1:10" x14ac:dyDescent="0.2">
      <c r="A294" s="356" t="s">
        <v>36</v>
      </c>
      <c r="B294" s="357"/>
      <c r="C294" s="356" t="s">
        <v>99</v>
      </c>
      <c r="D294" s="356" t="s">
        <v>49</v>
      </c>
      <c r="E294" s="358">
        <v>8</v>
      </c>
      <c r="F294" s="366">
        <v>13.44</v>
      </c>
      <c r="G294" s="359"/>
      <c r="H294" s="360">
        <f t="shared" ref="H294:H296" si="27">F294*E294</f>
        <v>107.52</v>
      </c>
      <c r="J294" s="18"/>
    </row>
    <row r="295" spans="1:10" ht="12.75" customHeight="1" x14ac:dyDescent="0.2">
      <c r="A295" s="356" t="s">
        <v>36</v>
      </c>
      <c r="B295" s="374"/>
      <c r="C295" s="356" t="s">
        <v>180</v>
      </c>
      <c r="D295" s="356" t="s">
        <v>49</v>
      </c>
      <c r="E295" s="367">
        <v>8</v>
      </c>
      <c r="F295" s="359">
        <v>16.7</v>
      </c>
      <c r="G295" s="359"/>
      <c r="H295" s="360">
        <f t="shared" si="27"/>
        <v>133.6</v>
      </c>
      <c r="J295" s="18"/>
    </row>
    <row r="296" spans="1:10" x14ac:dyDescent="0.2">
      <c r="A296" s="356" t="s">
        <v>36</v>
      </c>
      <c r="B296" s="357"/>
      <c r="C296" s="356" t="s">
        <v>175</v>
      </c>
      <c r="D296" s="356" t="s">
        <v>49</v>
      </c>
      <c r="E296" s="358">
        <v>8</v>
      </c>
      <c r="F296" s="359">
        <v>17.98</v>
      </c>
      <c r="G296" s="359"/>
      <c r="H296" s="360">
        <f t="shared" si="27"/>
        <v>143.84</v>
      </c>
      <c r="J296" s="18"/>
    </row>
    <row r="297" spans="1:10" x14ac:dyDescent="0.2">
      <c r="A297" s="132"/>
      <c r="B297" s="133"/>
      <c r="C297" s="10"/>
      <c r="D297" s="12"/>
      <c r="E297" s="241"/>
      <c r="F297" s="11"/>
      <c r="G297" s="11"/>
      <c r="H297" s="117"/>
      <c r="J297" s="18"/>
    </row>
    <row r="298" spans="1:10" x14ac:dyDescent="0.2">
      <c r="A298" s="131"/>
      <c r="B298" s="200"/>
      <c r="C298" s="200"/>
      <c r="D298" s="200"/>
      <c r="E298" s="240"/>
      <c r="F298" s="200"/>
      <c r="G298" s="200"/>
      <c r="H298" s="135">
        <f>SUM(H288:H295)</f>
        <v>1087.0445</v>
      </c>
      <c r="J298" s="18"/>
    </row>
    <row r="299" spans="1:10" x14ac:dyDescent="0.2">
      <c r="A299" s="119"/>
      <c r="B299" s="304"/>
      <c r="H299" s="216"/>
      <c r="J299" s="18"/>
    </row>
    <row r="300" spans="1:10" x14ac:dyDescent="0.2">
      <c r="A300" s="471"/>
      <c r="B300" s="472"/>
      <c r="C300" s="6"/>
      <c r="D300" s="136"/>
      <c r="E300" s="239"/>
      <c r="F300" s="7"/>
      <c r="G300" s="7"/>
      <c r="H300" s="134"/>
      <c r="J300" s="18"/>
    </row>
    <row r="301" spans="1:10" ht="25.5" x14ac:dyDescent="0.2">
      <c r="A301" s="113" t="s">
        <v>201</v>
      </c>
      <c r="B301" s="4"/>
      <c r="C301" s="3" t="s">
        <v>378</v>
      </c>
      <c r="D301" s="3" t="s">
        <v>101</v>
      </c>
      <c r="E301" s="234" t="s">
        <v>104</v>
      </c>
      <c r="F301" s="258" t="s">
        <v>102</v>
      </c>
      <c r="G301" s="250"/>
      <c r="H301" s="142" t="s">
        <v>103</v>
      </c>
      <c r="J301" s="18"/>
    </row>
    <row r="302" spans="1:10" x14ac:dyDescent="0.2">
      <c r="A302" s="299"/>
      <c r="B302" s="300"/>
      <c r="C302" s="125"/>
      <c r="D302" s="9"/>
      <c r="E302" s="235"/>
      <c r="F302" s="15"/>
      <c r="G302" s="15"/>
      <c r="H302" s="114"/>
      <c r="J302" s="18"/>
    </row>
    <row r="303" spans="1:10" x14ac:dyDescent="0.2">
      <c r="A303" s="471"/>
      <c r="B303" s="472"/>
      <c r="C303" s="8"/>
      <c r="D303" s="26"/>
      <c r="E303" s="236"/>
      <c r="F303" s="137"/>
      <c r="G303" s="137"/>
      <c r="H303" s="120"/>
      <c r="J303" s="18"/>
    </row>
    <row r="304" spans="1:10" x14ac:dyDescent="0.2">
      <c r="A304" s="356" t="s">
        <v>118</v>
      </c>
      <c r="B304" s="357">
        <v>4</v>
      </c>
      <c r="C304" s="356" t="s">
        <v>372</v>
      </c>
      <c r="D304" s="356" t="s">
        <v>42</v>
      </c>
      <c r="E304" s="358">
        <v>1</v>
      </c>
      <c r="F304" s="361">
        <f>'EQUALIZAÇÕES DE PROPOSTAS'!E24</f>
        <v>46.636666666666663</v>
      </c>
      <c r="G304" s="361"/>
      <c r="H304" s="360">
        <f t="shared" ref="H304:H308" si="28">F304*E304</f>
        <v>46.636666666666663</v>
      </c>
      <c r="J304" s="18"/>
    </row>
    <row r="305" spans="1:10" x14ac:dyDescent="0.2">
      <c r="A305" s="356" t="s">
        <v>36</v>
      </c>
      <c r="B305" s="357"/>
      <c r="C305" s="356" t="s">
        <v>340</v>
      </c>
      <c r="D305" s="356" t="s">
        <v>101</v>
      </c>
      <c r="E305" s="367">
        <v>0.05</v>
      </c>
      <c r="F305" s="396">
        <v>2.8</v>
      </c>
      <c r="G305" s="396"/>
      <c r="H305" s="360">
        <f t="shared" si="28"/>
        <v>0.13999999999999999</v>
      </c>
      <c r="J305" s="18"/>
    </row>
    <row r="306" spans="1:10" x14ac:dyDescent="0.2">
      <c r="A306" s="473"/>
      <c r="B306" s="474"/>
      <c r="C306" s="365"/>
      <c r="D306" s="357"/>
      <c r="E306" s="358"/>
      <c r="F306" s="396"/>
      <c r="G306" s="396"/>
      <c r="H306" s="360">
        <f t="shared" si="28"/>
        <v>0</v>
      </c>
      <c r="J306" s="18"/>
    </row>
    <row r="307" spans="1:10" x14ac:dyDescent="0.2">
      <c r="A307" s="356" t="s">
        <v>36</v>
      </c>
      <c r="B307" s="357"/>
      <c r="C307" s="356" t="s">
        <v>119</v>
      </c>
      <c r="D307" s="356" t="s">
        <v>49</v>
      </c>
      <c r="E307" s="358">
        <v>0.5</v>
      </c>
      <c r="F307" s="359">
        <v>16.8</v>
      </c>
      <c r="G307" s="359"/>
      <c r="H307" s="360">
        <f t="shared" si="28"/>
        <v>8.4</v>
      </c>
      <c r="J307" s="18"/>
    </row>
    <row r="308" spans="1:10" x14ac:dyDescent="0.2">
      <c r="A308" s="356" t="s">
        <v>36</v>
      </c>
      <c r="B308" s="357"/>
      <c r="C308" s="356" t="s">
        <v>99</v>
      </c>
      <c r="D308" s="356" t="s">
        <v>49</v>
      </c>
      <c r="E308" s="358">
        <v>0.3</v>
      </c>
      <c r="F308" s="359">
        <v>12.04</v>
      </c>
      <c r="G308" s="359"/>
      <c r="H308" s="360">
        <f t="shared" si="28"/>
        <v>3.6119999999999997</v>
      </c>
      <c r="J308" s="18"/>
    </row>
    <row r="309" spans="1:10" x14ac:dyDescent="0.2">
      <c r="A309" s="132"/>
      <c r="B309" s="133"/>
      <c r="C309" s="10"/>
      <c r="D309" s="12"/>
      <c r="E309" s="241"/>
      <c r="F309" s="11"/>
      <c r="G309" s="11"/>
      <c r="H309" s="117"/>
      <c r="J309" s="18"/>
    </row>
    <row r="310" spans="1:10" x14ac:dyDescent="0.2">
      <c r="A310" s="131"/>
      <c r="B310" s="200"/>
      <c r="C310" s="200"/>
      <c r="D310" s="200"/>
      <c r="E310" s="240"/>
      <c r="F310" s="200"/>
      <c r="G310" s="200"/>
      <c r="H310" s="135">
        <f>SUM(H304:H308)</f>
        <v>58.788666666666664</v>
      </c>
      <c r="J310" s="18"/>
    </row>
    <row r="311" spans="1:10" x14ac:dyDescent="0.2">
      <c r="A311" s="299"/>
      <c r="B311" s="300"/>
      <c r="C311" s="125"/>
      <c r="D311" s="9"/>
      <c r="E311" s="235"/>
      <c r="F311" s="15"/>
      <c r="G311" s="15"/>
      <c r="H311" s="138"/>
      <c r="J311" s="18"/>
    </row>
    <row r="312" spans="1:10" ht="25.5" x14ac:dyDescent="0.2">
      <c r="A312" s="113" t="s">
        <v>244</v>
      </c>
      <c r="B312" s="4"/>
      <c r="C312" s="3" t="s">
        <v>385</v>
      </c>
      <c r="D312" s="3" t="s">
        <v>101</v>
      </c>
      <c r="E312" s="234" t="s">
        <v>104</v>
      </c>
      <c r="F312" s="258" t="s">
        <v>102</v>
      </c>
      <c r="G312" s="250"/>
      <c r="H312" s="142" t="s">
        <v>103</v>
      </c>
      <c r="J312" s="18"/>
    </row>
    <row r="313" spans="1:10" x14ac:dyDescent="0.2">
      <c r="A313" s="299"/>
      <c r="B313" s="300"/>
      <c r="C313" s="125"/>
      <c r="D313" s="9"/>
      <c r="E313" s="235"/>
      <c r="F313" s="15"/>
      <c r="G313" s="15"/>
      <c r="H313" s="114"/>
      <c r="J313" s="18"/>
    </row>
    <row r="314" spans="1:10" x14ac:dyDescent="0.2">
      <c r="A314" s="471"/>
      <c r="B314" s="472"/>
      <c r="C314" s="8"/>
      <c r="D314" s="26"/>
      <c r="E314" s="236"/>
      <c r="F314" s="137"/>
      <c r="G314" s="137"/>
      <c r="H314" s="120"/>
      <c r="J314" s="18"/>
    </row>
    <row r="315" spans="1:10" x14ac:dyDescent="0.2">
      <c r="A315" s="356" t="s">
        <v>36</v>
      </c>
      <c r="B315" s="357"/>
      <c r="C315" s="356" t="s">
        <v>386</v>
      </c>
      <c r="D315" s="356" t="s">
        <v>42</v>
      </c>
      <c r="E315" s="358">
        <v>1</v>
      </c>
      <c r="F315" s="361">
        <v>8.1</v>
      </c>
      <c r="G315" s="361"/>
      <c r="H315" s="360">
        <f t="shared" ref="H315:H318" si="29">F315*E315</f>
        <v>8.1</v>
      </c>
      <c r="J315" s="18"/>
    </row>
    <row r="316" spans="1:10" x14ac:dyDescent="0.2">
      <c r="A316" s="356" t="s">
        <v>36</v>
      </c>
      <c r="B316" s="357"/>
      <c r="C316" s="356" t="s">
        <v>387</v>
      </c>
      <c r="D316" s="356" t="s">
        <v>42</v>
      </c>
      <c r="E316" s="358">
        <v>1</v>
      </c>
      <c r="F316" s="361">
        <v>1.18</v>
      </c>
      <c r="G316" s="361"/>
      <c r="H316" s="360">
        <f t="shared" si="29"/>
        <v>1.18</v>
      </c>
    </row>
    <row r="317" spans="1:10" x14ac:dyDescent="0.2">
      <c r="A317" s="356" t="s">
        <v>36</v>
      </c>
      <c r="B317" s="357"/>
      <c r="C317" s="356" t="s">
        <v>388</v>
      </c>
      <c r="D317" s="356" t="s">
        <v>42</v>
      </c>
      <c r="E317" s="367">
        <v>1</v>
      </c>
      <c r="F317" s="368">
        <v>0.83</v>
      </c>
      <c r="G317" s="368"/>
      <c r="H317" s="360">
        <f t="shared" si="29"/>
        <v>0.83</v>
      </c>
    </row>
    <row r="318" spans="1:10" ht="25.5" x14ac:dyDescent="0.2">
      <c r="A318" s="356" t="s">
        <v>36</v>
      </c>
      <c r="B318" s="357"/>
      <c r="C318" s="356" t="s">
        <v>389</v>
      </c>
      <c r="D318" s="356" t="s">
        <v>42</v>
      </c>
      <c r="E318" s="367">
        <v>0.04</v>
      </c>
      <c r="F318" s="368">
        <v>16.2</v>
      </c>
      <c r="G318" s="368"/>
      <c r="H318" s="360">
        <f t="shared" si="29"/>
        <v>0.64800000000000002</v>
      </c>
    </row>
    <row r="319" spans="1:10" x14ac:dyDescent="0.2">
      <c r="A319" s="473"/>
      <c r="B319" s="474"/>
      <c r="C319" s="363"/>
      <c r="D319" s="364"/>
      <c r="E319" s="358"/>
      <c r="F319" s="370"/>
      <c r="G319" s="370"/>
      <c r="H319" s="369"/>
    </row>
    <row r="320" spans="1:10" x14ac:dyDescent="0.2">
      <c r="A320" s="356" t="s">
        <v>36</v>
      </c>
      <c r="B320" s="357"/>
      <c r="C320" s="356" t="s">
        <v>119</v>
      </c>
      <c r="D320" s="356" t="s">
        <v>49</v>
      </c>
      <c r="E320" s="358">
        <v>0.17</v>
      </c>
      <c r="F320" s="405">
        <v>16.8</v>
      </c>
      <c r="G320" s="359"/>
      <c r="H320" s="360">
        <f t="shared" ref="H320:H321" si="30">F320*E320</f>
        <v>2.8560000000000003</v>
      </c>
    </row>
    <row r="321" spans="1:8" x14ac:dyDescent="0.2">
      <c r="A321" s="356" t="s">
        <v>36</v>
      </c>
      <c r="B321" s="357"/>
      <c r="C321" s="356" t="s">
        <v>228</v>
      </c>
      <c r="D321" s="356" t="s">
        <v>49</v>
      </c>
      <c r="E321" s="358">
        <v>0.17</v>
      </c>
      <c r="F321" s="405">
        <v>13.35</v>
      </c>
      <c r="G321" s="359"/>
      <c r="H321" s="360">
        <f t="shared" si="30"/>
        <v>2.2695000000000003</v>
      </c>
    </row>
    <row r="322" spans="1:8" x14ac:dyDescent="0.2">
      <c r="A322" s="401"/>
      <c r="B322" s="378"/>
      <c r="C322" s="365"/>
      <c r="D322" s="402"/>
      <c r="E322" s="387"/>
      <c r="F322" s="403"/>
      <c r="G322" s="403"/>
      <c r="H322" s="404"/>
    </row>
    <row r="323" spans="1:8" x14ac:dyDescent="0.2">
      <c r="A323" s="131"/>
      <c r="B323" s="200"/>
      <c r="C323" s="200"/>
      <c r="D323" s="200"/>
      <c r="E323" s="240"/>
      <c r="F323" s="200"/>
      <c r="G323" s="200"/>
      <c r="H323" s="135">
        <f>SUM(H315:H321)</f>
        <v>15.8835</v>
      </c>
    </row>
    <row r="324" spans="1:8" x14ac:dyDescent="0.2">
      <c r="A324" s="132"/>
      <c r="B324" s="133"/>
      <c r="C324" s="10"/>
      <c r="D324" s="12"/>
      <c r="E324" s="241"/>
      <c r="F324" s="11"/>
      <c r="G324" s="11"/>
      <c r="H324" s="117"/>
    </row>
    <row r="325" spans="1:8" ht="25.5" x14ac:dyDescent="0.2">
      <c r="A325" s="113" t="s">
        <v>245</v>
      </c>
      <c r="B325" s="4"/>
      <c r="C325" s="3" t="s">
        <v>391</v>
      </c>
      <c r="D325" s="3" t="s">
        <v>101</v>
      </c>
      <c r="E325" s="234" t="s">
        <v>104</v>
      </c>
      <c r="F325" s="258" t="s">
        <v>102</v>
      </c>
      <c r="G325" s="250"/>
      <c r="H325" s="142" t="s">
        <v>103</v>
      </c>
    </row>
    <row r="326" spans="1:8" x14ac:dyDescent="0.2">
      <c r="A326" s="299"/>
      <c r="B326" s="300"/>
      <c r="C326" s="125"/>
      <c r="D326" s="9"/>
      <c r="E326" s="235"/>
      <c r="F326" s="15"/>
      <c r="G326" s="15"/>
      <c r="H326" s="114"/>
    </row>
    <row r="327" spans="1:8" x14ac:dyDescent="0.2">
      <c r="A327" s="471"/>
      <c r="B327" s="472"/>
      <c r="C327" s="8"/>
      <c r="D327" s="26"/>
      <c r="E327" s="236"/>
      <c r="F327" s="137"/>
      <c r="G327" s="137"/>
      <c r="H327" s="120"/>
    </row>
    <row r="328" spans="1:8" x14ac:dyDescent="0.2">
      <c r="A328" s="356" t="s">
        <v>36</v>
      </c>
      <c r="B328" s="357"/>
      <c r="C328" s="356" t="s">
        <v>390</v>
      </c>
      <c r="D328" s="356" t="s">
        <v>42</v>
      </c>
      <c r="E328" s="358">
        <v>1</v>
      </c>
      <c r="F328" s="361">
        <v>2.68</v>
      </c>
      <c r="G328" s="361"/>
      <c r="H328" s="360">
        <f t="shared" ref="H328:H331" si="31">F328*E328</f>
        <v>2.68</v>
      </c>
    </row>
    <row r="329" spans="1:8" x14ac:dyDescent="0.2">
      <c r="A329" s="356" t="s">
        <v>36</v>
      </c>
      <c r="B329" s="357"/>
      <c r="C329" s="356" t="s">
        <v>387</v>
      </c>
      <c r="D329" s="356" t="s">
        <v>42</v>
      </c>
      <c r="E329" s="358">
        <v>1</v>
      </c>
      <c r="F329" s="361">
        <v>1.18</v>
      </c>
      <c r="G329" s="361"/>
      <c r="H329" s="360">
        <f t="shared" si="31"/>
        <v>1.18</v>
      </c>
    </row>
    <row r="330" spans="1:8" x14ac:dyDescent="0.2">
      <c r="A330" s="356" t="s">
        <v>36</v>
      </c>
      <c r="B330" s="357"/>
      <c r="C330" s="356" t="s">
        <v>388</v>
      </c>
      <c r="D330" s="356" t="s">
        <v>42</v>
      </c>
      <c r="E330" s="367">
        <v>1</v>
      </c>
      <c r="F330" s="368">
        <v>0.83</v>
      </c>
      <c r="G330" s="368"/>
      <c r="H330" s="360">
        <f t="shared" si="31"/>
        <v>0.83</v>
      </c>
    </row>
    <row r="331" spans="1:8" ht="25.5" x14ac:dyDescent="0.2">
      <c r="A331" s="356" t="s">
        <v>36</v>
      </c>
      <c r="B331" s="357"/>
      <c r="C331" s="356" t="s">
        <v>389</v>
      </c>
      <c r="D331" s="356" t="s">
        <v>42</v>
      </c>
      <c r="E331" s="367">
        <v>0.04</v>
      </c>
      <c r="F331" s="368">
        <v>16.2</v>
      </c>
      <c r="G331" s="368"/>
      <c r="H331" s="360">
        <f t="shared" si="31"/>
        <v>0.64800000000000002</v>
      </c>
    </row>
    <row r="332" spans="1:8" x14ac:dyDescent="0.2">
      <c r="A332" s="473"/>
      <c r="B332" s="474"/>
      <c r="C332" s="363"/>
      <c r="D332" s="364"/>
      <c r="E332" s="358"/>
      <c r="F332" s="370"/>
      <c r="G332" s="370"/>
      <c r="H332" s="369"/>
    </row>
    <row r="333" spans="1:8" x14ac:dyDescent="0.2">
      <c r="A333" s="356" t="s">
        <v>36</v>
      </c>
      <c r="B333" s="357"/>
      <c r="C333" s="356" t="s">
        <v>119</v>
      </c>
      <c r="D333" s="356" t="s">
        <v>49</v>
      </c>
      <c r="E333" s="358">
        <v>0.17</v>
      </c>
      <c r="F333" s="405">
        <v>16.8</v>
      </c>
      <c r="G333" s="359"/>
      <c r="H333" s="360">
        <f t="shared" ref="H333:H334" si="32">F333*E333</f>
        <v>2.8560000000000003</v>
      </c>
    </row>
    <row r="334" spans="1:8" x14ac:dyDescent="0.2">
      <c r="A334" s="356" t="s">
        <v>36</v>
      </c>
      <c r="B334" s="357"/>
      <c r="C334" s="356" t="s">
        <v>228</v>
      </c>
      <c r="D334" s="356" t="s">
        <v>49</v>
      </c>
      <c r="E334" s="358">
        <v>0.17</v>
      </c>
      <c r="F334" s="405">
        <v>13.35</v>
      </c>
      <c r="G334" s="359"/>
      <c r="H334" s="360">
        <f t="shared" si="32"/>
        <v>2.2695000000000003</v>
      </c>
    </row>
    <row r="335" spans="1:8" x14ac:dyDescent="0.2">
      <c r="A335" s="401"/>
      <c r="B335" s="378"/>
      <c r="C335" s="365"/>
      <c r="D335" s="402"/>
      <c r="E335" s="387"/>
      <c r="F335" s="403"/>
      <c r="G335" s="403"/>
      <c r="H335" s="404"/>
    </row>
    <row r="336" spans="1:8" x14ac:dyDescent="0.2">
      <c r="A336" s="131"/>
      <c r="B336" s="200"/>
      <c r="C336" s="200"/>
      <c r="D336" s="200"/>
      <c r="E336" s="240"/>
      <c r="F336" s="200"/>
      <c r="G336" s="200"/>
      <c r="H336" s="135">
        <f>SUM(H328:H333)</f>
        <v>8.1940000000000008</v>
      </c>
    </row>
    <row r="337" spans="1:8" x14ac:dyDescent="0.2">
      <c r="A337" s="132"/>
      <c r="B337" s="133"/>
      <c r="C337" s="10"/>
      <c r="D337" s="12"/>
      <c r="E337" s="241"/>
      <c r="F337" s="11"/>
      <c r="G337" s="11"/>
      <c r="H337" s="117"/>
    </row>
    <row r="338" spans="1:8" ht="38.25" x14ac:dyDescent="0.2">
      <c r="A338" s="113" t="s">
        <v>246</v>
      </c>
      <c r="B338" s="4"/>
      <c r="C338" s="3" t="s">
        <v>534</v>
      </c>
      <c r="D338" s="3" t="s">
        <v>101</v>
      </c>
      <c r="E338" s="234" t="s">
        <v>104</v>
      </c>
      <c r="F338" s="258" t="s">
        <v>102</v>
      </c>
      <c r="G338" s="250"/>
      <c r="H338" s="142" t="s">
        <v>103</v>
      </c>
    </row>
    <row r="339" spans="1:8" x14ac:dyDescent="0.2">
      <c r="A339" s="299"/>
      <c r="B339" s="300"/>
      <c r="C339" s="125"/>
      <c r="D339" s="9"/>
      <c r="E339" s="235"/>
      <c r="F339" s="15"/>
      <c r="G339" s="15"/>
      <c r="H339" s="114"/>
    </row>
    <row r="340" spans="1:8" x14ac:dyDescent="0.2">
      <c r="A340" s="471"/>
      <c r="B340" s="472"/>
      <c r="C340" s="8"/>
      <c r="D340" s="26"/>
      <c r="E340" s="236"/>
      <c r="F340" s="27"/>
      <c r="G340" s="27"/>
      <c r="H340" s="120"/>
    </row>
    <row r="341" spans="1:8" ht="38.25" x14ac:dyDescent="0.2">
      <c r="A341" s="356" t="s">
        <v>219</v>
      </c>
      <c r="B341" s="357"/>
      <c r="C341" s="356" t="s">
        <v>535</v>
      </c>
      <c r="D341" s="356" t="s">
        <v>42</v>
      </c>
      <c r="E341" s="358">
        <v>1</v>
      </c>
      <c r="F341" s="359">
        <v>404.89</v>
      </c>
      <c r="G341" s="359"/>
      <c r="H341" s="360">
        <f t="shared" ref="H341:H344" si="33">F341*E341</f>
        <v>404.89</v>
      </c>
    </row>
    <row r="342" spans="1:8" x14ac:dyDescent="0.2">
      <c r="A342" s="356" t="s">
        <v>36</v>
      </c>
      <c r="B342" s="357"/>
      <c r="C342" s="356" t="s">
        <v>243</v>
      </c>
      <c r="D342" s="356" t="s">
        <v>91</v>
      </c>
      <c r="E342" s="367">
        <v>1</v>
      </c>
      <c r="F342" s="361">
        <v>113.94</v>
      </c>
      <c r="G342" s="361"/>
      <c r="H342" s="360">
        <f t="shared" si="33"/>
        <v>113.94</v>
      </c>
    </row>
    <row r="343" spans="1:8" x14ac:dyDescent="0.2">
      <c r="A343" s="362"/>
      <c r="B343" s="357"/>
      <c r="C343" s="364"/>
      <c r="D343" s="364"/>
      <c r="E343" s="367"/>
      <c r="F343" s="368"/>
      <c r="G343" s="368"/>
      <c r="H343" s="360">
        <f t="shared" si="33"/>
        <v>0</v>
      </c>
    </row>
    <row r="344" spans="1:8" x14ac:dyDescent="0.2">
      <c r="A344" s="473"/>
      <c r="B344" s="474"/>
      <c r="C344" s="363"/>
      <c r="D344" s="364"/>
      <c r="E344" s="358"/>
      <c r="F344" s="370"/>
      <c r="G344" s="370"/>
      <c r="H344" s="360">
        <f t="shared" si="33"/>
        <v>0</v>
      </c>
    </row>
    <row r="345" spans="1:8" x14ac:dyDescent="0.2">
      <c r="A345" s="362" t="s">
        <v>36</v>
      </c>
      <c r="B345" s="357"/>
      <c r="C345" s="356" t="s">
        <v>98</v>
      </c>
      <c r="D345" s="356" t="s">
        <v>49</v>
      </c>
      <c r="E345" s="391">
        <v>0.51900000000000002</v>
      </c>
      <c r="F345" s="413">
        <v>16.84</v>
      </c>
      <c r="G345" s="413"/>
      <c r="H345" s="360">
        <f>F345*E345</f>
        <v>8.73996</v>
      </c>
    </row>
    <row r="346" spans="1:8" x14ac:dyDescent="0.2">
      <c r="A346" s="356" t="s">
        <v>36</v>
      </c>
      <c r="B346" s="357"/>
      <c r="C346" s="356" t="s">
        <v>99</v>
      </c>
      <c r="D346" s="356" t="s">
        <v>49</v>
      </c>
      <c r="E346" s="391">
        <v>0.25900000000000001</v>
      </c>
      <c r="F346" s="359">
        <v>12.04</v>
      </c>
      <c r="G346" s="359"/>
      <c r="H346" s="360">
        <f>F346*E346</f>
        <v>3.11836</v>
      </c>
    </row>
    <row r="347" spans="1:8" x14ac:dyDescent="0.2">
      <c r="A347" s="356" t="s">
        <v>36</v>
      </c>
      <c r="B347" s="357"/>
      <c r="C347" s="356" t="s">
        <v>242</v>
      </c>
      <c r="D347" s="356" t="s">
        <v>42</v>
      </c>
      <c r="E347" s="358">
        <v>0.62329999999999997</v>
      </c>
      <c r="F347" s="359">
        <v>9.3699999999999992</v>
      </c>
      <c r="G347" s="359"/>
      <c r="H347" s="360">
        <f t="shared" ref="H347" si="34">F347*E347</f>
        <v>5.8403209999999994</v>
      </c>
    </row>
    <row r="348" spans="1:8" x14ac:dyDescent="0.2">
      <c r="A348" s="431"/>
      <c r="B348" s="432"/>
      <c r="C348" s="432"/>
      <c r="D348" s="432"/>
      <c r="E348" s="433"/>
      <c r="F348" s="432"/>
      <c r="G348" s="432"/>
      <c r="H348" s="434">
        <f>SUM(H341:H347)</f>
        <v>536.52864099999999</v>
      </c>
    </row>
    <row r="349" spans="1:8" x14ac:dyDescent="0.2">
      <c r="A349" s="471"/>
      <c r="B349" s="472"/>
      <c r="C349" s="8"/>
      <c r="D349" s="26"/>
      <c r="E349" s="236"/>
      <c r="F349" s="27"/>
      <c r="G349" s="27"/>
      <c r="H349" s="120"/>
    </row>
    <row r="350" spans="1:8" ht="38.25" x14ac:dyDescent="0.2">
      <c r="A350" s="113" t="s">
        <v>247</v>
      </c>
      <c r="B350" s="4"/>
      <c r="C350" s="3" t="s">
        <v>537</v>
      </c>
      <c r="D350" s="3" t="s">
        <v>101</v>
      </c>
      <c r="E350" s="234" t="s">
        <v>104</v>
      </c>
      <c r="F350" s="258" t="s">
        <v>102</v>
      </c>
      <c r="G350" s="250"/>
      <c r="H350" s="142" t="s">
        <v>103</v>
      </c>
    </row>
    <row r="351" spans="1:8" x14ac:dyDescent="0.2">
      <c r="A351" s="299"/>
      <c r="B351" s="300"/>
      <c r="C351" s="125"/>
      <c r="D351" s="9"/>
      <c r="E351" s="235"/>
      <c r="F351" s="15"/>
      <c r="G351" s="15"/>
      <c r="H351" s="114"/>
    </row>
    <row r="352" spans="1:8" x14ac:dyDescent="0.2">
      <c r="A352" s="471"/>
      <c r="B352" s="472"/>
      <c r="C352" s="8"/>
      <c r="D352" s="26"/>
      <c r="E352" s="236"/>
      <c r="F352" s="27"/>
      <c r="G352" s="27"/>
      <c r="H352" s="120"/>
    </row>
    <row r="353" spans="1:8" ht="38.25" x14ac:dyDescent="0.2">
      <c r="A353" s="356" t="s">
        <v>219</v>
      </c>
      <c r="B353" s="357">
        <v>12</v>
      </c>
      <c r="C353" s="356" t="s">
        <v>538</v>
      </c>
      <c r="D353" s="356" t="s">
        <v>42</v>
      </c>
      <c r="E353" s="358">
        <v>1</v>
      </c>
      <c r="F353" s="359">
        <v>404.89</v>
      </c>
      <c r="G353" s="359"/>
      <c r="H353" s="360">
        <f>F353*E353</f>
        <v>404.89</v>
      </c>
    </row>
    <row r="354" spans="1:8" x14ac:dyDescent="0.2">
      <c r="A354" s="356" t="s">
        <v>36</v>
      </c>
      <c r="B354" s="357"/>
      <c r="C354" s="356" t="s">
        <v>243</v>
      </c>
      <c r="D354" s="356" t="s">
        <v>91</v>
      </c>
      <c r="E354" s="367">
        <v>1</v>
      </c>
      <c r="F354" s="361">
        <v>113.94</v>
      </c>
      <c r="G354" s="361"/>
      <c r="H354" s="360">
        <f t="shared" ref="H354:H356" si="35">F354*E354</f>
        <v>113.94</v>
      </c>
    </row>
    <row r="355" spans="1:8" x14ac:dyDescent="0.2">
      <c r="A355" s="362"/>
      <c r="B355" s="357"/>
      <c r="C355" s="364"/>
      <c r="D355" s="364"/>
      <c r="E355" s="367"/>
      <c r="F355" s="368"/>
      <c r="G355" s="368"/>
      <c r="H355" s="360">
        <f t="shared" si="35"/>
        <v>0</v>
      </c>
    </row>
    <row r="356" spans="1:8" x14ac:dyDescent="0.2">
      <c r="A356" s="473"/>
      <c r="B356" s="474"/>
      <c r="C356" s="363"/>
      <c r="D356" s="364"/>
      <c r="E356" s="358"/>
      <c r="F356" s="370"/>
      <c r="G356" s="370"/>
      <c r="H356" s="360">
        <f t="shared" si="35"/>
        <v>0</v>
      </c>
    </row>
    <row r="357" spans="1:8" x14ac:dyDescent="0.2">
      <c r="A357" s="362" t="s">
        <v>36</v>
      </c>
      <c r="B357" s="357"/>
      <c r="C357" s="356" t="s">
        <v>98</v>
      </c>
      <c r="D357" s="356" t="s">
        <v>49</v>
      </c>
      <c r="E357" s="391">
        <v>0.51900000000000002</v>
      </c>
      <c r="F357" s="413">
        <v>16.84</v>
      </c>
      <c r="G357" s="413"/>
      <c r="H357" s="360">
        <f>F357*E357</f>
        <v>8.73996</v>
      </c>
    </row>
    <row r="358" spans="1:8" x14ac:dyDescent="0.2">
      <c r="A358" s="356" t="s">
        <v>36</v>
      </c>
      <c r="B358" s="357"/>
      <c r="C358" s="356" t="s">
        <v>99</v>
      </c>
      <c r="D358" s="356" t="s">
        <v>49</v>
      </c>
      <c r="E358" s="391">
        <v>0.25900000000000001</v>
      </c>
      <c r="F358" s="359">
        <v>12.04</v>
      </c>
      <c r="G358" s="359"/>
      <c r="H358" s="360">
        <f>F358*E358</f>
        <v>3.11836</v>
      </c>
    </row>
    <row r="359" spans="1:8" x14ac:dyDescent="0.2">
      <c r="A359" s="356" t="s">
        <v>36</v>
      </c>
      <c r="B359" s="357"/>
      <c r="C359" s="356" t="s">
        <v>242</v>
      </c>
      <c r="D359" s="356" t="s">
        <v>42</v>
      </c>
      <c r="E359" s="358">
        <v>0.62329999999999997</v>
      </c>
      <c r="F359" s="359">
        <v>9.3699999999999992</v>
      </c>
      <c r="G359" s="359"/>
      <c r="H359" s="360">
        <f t="shared" ref="H359" si="36">F359*E359</f>
        <v>5.8403209999999994</v>
      </c>
    </row>
    <row r="360" spans="1:8" x14ac:dyDescent="0.2">
      <c r="A360" s="132"/>
      <c r="B360" s="133"/>
      <c r="C360" s="10"/>
      <c r="D360" s="12"/>
      <c r="E360" s="241"/>
      <c r="F360" s="11"/>
      <c r="G360" s="11"/>
      <c r="H360" s="145">
        <f t="shared" ref="H360" si="37">F360*E360</f>
        <v>0</v>
      </c>
    </row>
    <row r="361" spans="1:8" x14ac:dyDescent="0.2">
      <c r="A361" s="131"/>
      <c r="B361" s="200"/>
      <c r="C361" s="200"/>
      <c r="D361" s="200"/>
      <c r="E361" s="240"/>
      <c r="F361" s="200"/>
      <c r="G361" s="200"/>
      <c r="H361" s="135">
        <f>SUM(H353:H360)</f>
        <v>536.52864099999999</v>
      </c>
    </row>
    <row r="362" spans="1:8" x14ac:dyDescent="0.2">
      <c r="A362" s="115"/>
      <c r="B362" s="5"/>
      <c r="C362" s="6"/>
      <c r="D362" s="136"/>
      <c r="E362" s="238"/>
      <c r="F362" s="28"/>
      <c r="G362" s="28"/>
      <c r="H362" s="134"/>
    </row>
    <row r="363" spans="1:8" ht="25.5" x14ac:dyDescent="0.2">
      <c r="A363" s="113" t="s">
        <v>248</v>
      </c>
      <c r="B363" s="4"/>
      <c r="C363" s="430" t="s">
        <v>536</v>
      </c>
      <c r="D363" s="3" t="s">
        <v>101</v>
      </c>
      <c r="E363" s="234" t="s">
        <v>104</v>
      </c>
      <c r="F363" s="258" t="s">
        <v>102</v>
      </c>
      <c r="G363" s="250"/>
      <c r="H363" s="142" t="s">
        <v>103</v>
      </c>
    </row>
    <row r="364" spans="1:8" x14ac:dyDescent="0.2">
      <c r="A364" s="299"/>
      <c r="B364" s="300"/>
      <c r="C364" s="125"/>
      <c r="D364" s="9"/>
      <c r="E364" s="235"/>
      <c r="F364" s="15"/>
      <c r="G364" s="15"/>
      <c r="H364" s="114"/>
    </row>
    <row r="365" spans="1:8" x14ac:dyDescent="0.2">
      <c r="A365" s="471"/>
      <c r="B365" s="472"/>
      <c r="C365" s="8"/>
      <c r="D365" s="26"/>
      <c r="E365" s="236"/>
      <c r="F365" s="137"/>
      <c r="G365" s="137"/>
      <c r="H365" s="120"/>
    </row>
    <row r="366" spans="1:8" ht="25.5" x14ac:dyDescent="0.2">
      <c r="A366" s="356" t="s">
        <v>219</v>
      </c>
      <c r="B366" s="357"/>
      <c r="C366" s="356" t="s">
        <v>275</v>
      </c>
      <c r="D366" s="356" t="s">
        <v>42</v>
      </c>
      <c r="E366" s="358">
        <v>1</v>
      </c>
      <c r="F366" s="361">
        <v>407.93</v>
      </c>
      <c r="G366" s="361"/>
      <c r="H366" s="360">
        <f>F366*E366</f>
        <v>407.93</v>
      </c>
    </row>
    <row r="367" spans="1:8" x14ac:dyDescent="0.2">
      <c r="A367" s="356" t="s">
        <v>36</v>
      </c>
      <c r="B367" s="357"/>
      <c r="C367" s="356" t="s">
        <v>243</v>
      </c>
      <c r="D367" s="356" t="s">
        <v>91</v>
      </c>
      <c r="E367" s="367">
        <v>1</v>
      </c>
      <c r="F367" s="361">
        <v>113.94</v>
      </c>
      <c r="G367" s="361"/>
      <c r="H367" s="360">
        <f t="shared" ref="H367:H369" si="38">F367*E367</f>
        <v>113.94</v>
      </c>
    </row>
    <row r="368" spans="1:8" x14ac:dyDescent="0.2">
      <c r="A368" s="362"/>
      <c r="B368" s="357"/>
      <c r="C368" s="364"/>
      <c r="D368" s="364"/>
      <c r="E368" s="367"/>
      <c r="F368" s="368"/>
      <c r="G368" s="368"/>
      <c r="H368" s="360">
        <f t="shared" si="38"/>
        <v>0</v>
      </c>
    </row>
    <row r="369" spans="1:8" x14ac:dyDescent="0.2">
      <c r="A369" s="473"/>
      <c r="B369" s="474"/>
      <c r="C369" s="363"/>
      <c r="D369" s="364"/>
      <c r="E369" s="358"/>
      <c r="F369" s="370"/>
      <c r="G369" s="370"/>
      <c r="H369" s="360">
        <f t="shared" si="38"/>
        <v>0</v>
      </c>
    </row>
    <row r="370" spans="1:8" x14ac:dyDescent="0.2">
      <c r="A370" s="362" t="s">
        <v>36</v>
      </c>
      <c r="B370" s="357"/>
      <c r="C370" s="356" t="s">
        <v>98</v>
      </c>
      <c r="D370" s="356" t="s">
        <v>49</v>
      </c>
      <c r="E370" s="391">
        <v>0.51900000000000002</v>
      </c>
      <c r="F370" s="413">
        <v>16.84</v>
      </c>
      <c r="G370" s="413"/>
      <c r="H370" s="360">
        <f>F370*E370</f>
        <v>8.73996</v>
      </c>
    </row>
    <row r="371" spans="1:8" x14ac:dyDescent="0.2">
      <c r="A371" s="356" t="s">
        <v>36</v>
      </c>
      <c r="B371" s="357"/>
      <c r="C371" s="356" t="s">
        <v>99</v>
      </c>
      <c r="D371" s="356" t="s">
        <v>49</v>
      </c>
      <c r="E371" s="391">
        <v>0.25900000000000001</v>
      </c>
      <c r="F371" s="359">
        <v>12.04</v>
      </c>
      <c r="G371" s="359"/>
      <c r="H371" s="360">
        <f>F371*E371</f>
        <v>3.11836</v>
      </c>
    </row>
    <row r="372" spans="1:8" x14ac:dyDescent="0.2">
      <c r="A372" s="356" t="s">
        <v>36</v>
      </c>
      <c r="B372" s="357"/>
      <c r="C372" s="356" t="s">
        <v>242</v>
      </c>
      <c r="D372" s="356" t="s">
        <v>42</v>
      </c>
      <c r="E372" s="358">
        <v>0.62329999999999997</v>
      </c>
      <c r="F372" s="359">
        <v>9.3699999999999992</v>
      </c>
      <c r="G372" s="359"/>
      <c r="H372" s="360">
        <f t="shared" ref="H372" si="39">F372*E372</f>
        <v>5.8403209999999994</v>
      </c>
    </row>
    <row r="373" spans="1:8" x14ac:dyDescent="0.2">
      <c r="A373" s="132"/>
      <c r="B373" s="133"/>
      <c r="C373" s="10"/>
      <c r="D373" s="12"/>
      <c r="E373" s="241"/>
      <c r="F373" s="11"/>
      <c r="G373" s="11"/>
      <c r="H373" s="145">
        <f t="shared" ref="H373" si="40">F373*E373</f>
        <v>0</v>
      </c>
    </row>
    <row r="374" spans="1:8" x14ac:dyDescent="0.2">
      <c r="A374" s="131"/>
      <c r="B374" s="200"/>
      <c r="C374" s="200"/>
      <c r="D374" s="200"/>
      <c r="E374" s="240"/>
      <c r="F374" s="200"/>
      <c r="G374" s="200"/>
      <c r="H374" s="135">
        <f>SUM(H366:H373)</f>
        <v>539.56864100000007</v>
      </c>
    </row>
    <row r="375" spans="1:8" x14ac:dyDescent="0.2">
      <c r="A375" s="119"/>
      <c r="B375" s="304"/>
      <c r="H375" s="216"/>
    </row>
    <row r="376" spans="1:8" x14ac:dyDescent="0.2">
      <c r="A376" s="471"/>
      <c r="B376" s="472"/>
      <c r="C376" s="6"/>
      <c r="D376" s="136"/>
      <c r="E376" s="239"/>
      <c r="F376" s="7"/>
      <c r="G376" s="7"/>
      <c r="H376" s="134"/>
    </row>
    <row r="377" spans="1:8" ht="25.5" x14ac:dyDescent="0.2">
      <c r="A377" s="113" t="s">
        <v>249</v>
      </c>
      <c r="B377" s="4"/>
      <c r="C377" s="3" t="s">
        <v>394</v>
      </c>
      <c r="D377" s="3" t="s">
        <v>101</v>
      </c>
      <c r="E377" s="234" t="s">
        <v>104</v>
      </c>
      <c r="F377" s="258" t="s">
        <v>102</v>
      </c>
      <c r="G377" s="250"/>
      <c r="H377" s="142" t="s">
        <v>103</v>
      </c>
    </row>
    <row r="378" spans="1:8" x14ac:dyDescent="0.2">
      <c r="A378" s="299"/>
      <c r="B378" s="300"/>
      <c r="C378" s="125"/>
      <c r="D378" s="9"/>
      <c r="E378" s="235"/>
      <c r="F378" s="15"/>
      <c r="G378" s="15"/>
      <c r="H378" s="114"/>
    </row>
    <row r="379" spans="1:8" x14ac:dyDescent="0.2">
      <c r="A379" s="471"/>
      <c r="B379" s="472"/>
      <c r="C379" s="8"/>
      <c r="D379" s="26"/>
      <c r="E379" s="236"/>
      <c r="F379" s="137"/>
      <c r="G379" s="137"/>
      <c r="H379" s="120"/>
    </row>
    <row r="380" spans="1:8" x14ac:dyDescent="0.2">
      <c r="A380" s="356" t="s">
        <v>36</v>
      </c>
      <c r="B380" s="357"/>
      <c r="C380" s="356" t="s">
        <v>392</v>
      </c>
      <c r="D380" s="356" t="s">
        <v>42</v>
      </c>
      <c r="E380" s="358">
        <v>1</v>
      </c>
      <c r="F380" s="361">
        <v>2.92</v>
      </c>
      <c r="G380" s="361"/>
      <c r="H380" s="360">
        <f t="shared" ref="H380:H383" si="41">F380*E380</f>
        <v>2.92</v>
      </c>
    </row>
    <row r="381" spans="1:8" x14ac:dyDescent="0.2">
      <c r="A381" s="356" t="s">
        <v>36</v>
      </c>
      <c r="B381" s="357"/>
      <c r="C381" s="356" t="s">
        <v>393</v>
      </c>
      <c r="D381" s="356" t="s">
        <v>42</v>
      </c>
      <c r="E381" s="358">
        <v>1</v>
      </c>
      <c r="F381" s="361">
        <v>1.48</v>
      </c>
      <c r="G381" s="361"/>
      <c r="H381" s="360">
        <f t="shared" si="41"/>
        <v>1.48</v>
      </c>
    </row>
    <row r="382" spans="1:8" x14ac:dyDescent="0.2">
      <c r="A382" s="356" t="s">
        <v>36</v>
      </c>
      <c r="B382" s="357"/>
      <c r="C382" s="356" t="s">
        <v>388</v>
      </c>
      <c r="D382" s="356" t="s">
        <v>42</v>
      </c>
      <c r="E382" s="367">
        <v>1</v>
      </c>
      <c r="F382" s="368">
        <v>0.83</v>
      </c>
      <c r="G382" s="368"/>
      <c r="H382" s="360">
        <f t="shared" si="41"/>
        <v>0.83</v>
      </c>
    </row>
    <row r="383" spans="1:8" ht="25.5" x14ac:dyDescent="0.2">
      <c r="A383" s="356" t="s">
        <v>36</v>
      </c>
      <c r="B383" s="357"/>
      <c r="C383" s="356" t="s">
        <v>389</v>
      </c>
      <c r="D383" s="356" t="s">
        <v>42</v>
      </c>
      <c r="E383" s="367">
        <v>0.04</v>
      </c>
      <c r="F383" s="368">
        <v>16.2</v>
      </c>
      <c r="G383" s="368"/>
      <c r="H383" s="360">
        <f t="shared" si="41"/>
        <v>0.64800000000000002</v>
      </c>
    </row>
    <row r="384" spans="1:8" x14ac:dyDescent="0.2">
      <c r="A384" s="473"/>
      <c r="B384" s="474"/>
      <c r="C384" s="363"/>
      <c r="D384" s="364"/>
      <c r="E384" s="358"/>
      <c r="F384" s="370"/>
      <c r="G384" s="370"/>
      <c r="H384" s="369"/>
    </row>
    <row r="385" spans="1:8" x14ac:dyDescent="0.2">
      <c r="A385" s="356" t="s">
        <v>36</v>
      </c>
      <c r="B385" s="357"/>
      <c r="C385" s="356" t="s">
        <v>119</v>
      </c>
      <c r="D385" s="356" t="s">
        <v>49</v>
      </c>
      <c r="E385" s="358">
        <v>0.17</v>
      </c>
      <c r="F385" s="405">
        <v>16.8</v>
      </c>
      <c r="G385" s="359"/>
      <c r="H385" s="360">
        <f t="shared" ref="H385:H386" si="42">F385*E385</f>
        <v>2.8560000000000003</v>
      </c>
    </row>
    <row r="386" spans="1:8" x14ac:dyDescent="0.2">
      <c r="A386" s="356" t="s">
        <v>36</v>
      </c>
      <c r="B386" s="357"/>
      <c r="C386" s="356" t="s">
        <v>228</v>
      </c>
      <c r="D386" s="356" t="s">
        <v>49</v>
      </c>
      <c r="E386" s="358">
        <v>0.17</v>
      </c>
      <c r="F386" s="405">
        <v>13.35</v>
      </c>
      <c r="G386" s="359"/>
      <c r="H386" s="360">
        <f t="shared" si="42"/>
        <v>2.2695000000000003</v>
      </c>
    </row>
    <row r="387" spans="1:8" x14ac:dyDescent="0.2">
      <c r="A387" s="401"/>
      <c r="B387" s="378"/>
      <c r="C387" s="365"/>
      <c r="D387" s="402"/>
      <c r="E387" s="387"/>
      <c r="F387" s="403"/>
      <c r="G387" s="403"/>
      <c r="H387" s="404"/>
    </row>
    <row r="388" spans="1:8" x14ac:dyDescent="0.2">
      <c r="A388" s="132"/>
      <c r="B388" s="133"/>
      <c r="C388" s="10"/>
      <c r="D388" s="12"/>
      <c r="E388" s="241"/>
      <c r="F388" s="11"/>
      <c r="G388" s="11"/>
      <c r="H388" s="145">
        <f t="shared" ref="H388" si="43">F388*E388</f>
        <v>0</v>
      </c>
    </row>
    <row r="389" spans="1:8" x14ac:dyDescent="0.2">
      <c r="A389" s="131"/>
      <c r="B389" s="200"/>
      <c r="C389" s="200"/>
      <c r="D389" s="200"/>
      <c r="E389" s="240"/>
      <c r="F389" s="200"/>
      <c r="G389" s="200"/>
      <c r="H389" s="135">
        <f>SUM(H380:H387)</f>
        <v>11.003500000000001</v>
      </c>
    </row>
    <row r="390" spans="1:8" x14ac:dyDescent="0.2">
      <c r="A390" s="119"/>
      <c r="B390" s="304"/>
      <c r="H390" s="112"/>
    </row>
    <row r="391" spans="1:8" ht="25.5" x14ac:dyDescent="0.2">
      <c r="A391" s="113" t="s">
        <v>205</v>
      </c>
      <c r="B391" s="4"/>
      <c r="C391" s="3" t="s">
        <v>398</v>
      </c>
      <c r="D391" s="3" t="s">
        <v>101</v>
      </c>
      <c r="E391" s="234" t="s">
        <v>104</v>
      </c>
      <c r="F391" s="258" t="s">
        <v>102</v>
      </c>
      <c r="G391" s="250"/>
      <c r="H391" s="142" t="s">
        <v>103</v>
      </c>
    </row>
    <row r="392" spans="1:8" x14ac:dyDescent="0.2">
      <c r="A392" s="299"/>
      <c r="B392" s="300"/>
      <c r="C392" s="125"/>
      <c r="D392" s="9"/>
      <c r="E392" s="235"/>
      <c r="F392" s="15"/>
      <c r="G392" s="15"/>
      <c r="H392" s="114"/>
    </row>
    <row r="393" spans="1:8" x14ac:dyDescent="0.2">
      <c r="A393" s="471"/>
      <c r="B393" s="472"/>
      <c r="C393" s="8"/>
      <c r="D393" s="26"/>
      <c r="E393" s="236"/>
      <c r="F393" s="137"/>
      <c r="G393" s="137"/>
      <c r="H393" s="120"/>
    </row>
    <row r="394" spans="1:8" x14ac:dyDescent="0.2">
      <c r="A394" s="356" t="s">
        <v>36</v>
      </c>
      <c r="B394" s="357"/>
      <c r="C394" s="356" t="s">
        <v>395</v>
      </c>
      <c r="D394" s="356" t="s">
        <v>42</v>
      </c>
      <c r="E394" s="358">
        <v>1</v>
      </c>
      <c r="F394" s="361">
        <v>2.92</v>
      </c>
      <c r="G394" s="361"/>
      <c r="H394" s="360">
        <v>9.42</v>
      </c>
    </row>
    <row r="395" spans="1:8" x14ac:dyDescent="0.2">
      <c r="A395" s="356" t="s">
        <v>36</v>
      </c>
      <c r="B395" s="357"/>
      <c r="C395" s="356" t="s">
        <v>393</v>
      </c>
      <c r="D395" s="356" t="s">
        <v>42</v>
      </c>
      <c r="E395" s="358">
        <v>1</v>
      </c>
      <c r="F395" s="361">
        <v>1.48</v>
      </c>
      <c r="G395" s="361"/>
      <c r="H395" s="360">
        <f t="shared" ref="H395:H397" si="44">F395*E395</f>
        <v>1.48</v>
      </c>
    </row>
    <row r="396" spans="1:8" x14ac:dyDescent="0.2">
      <c r="A396" s="356" t="s">
        <v>36</v>
      </c>
      <c r="B396" s="357"/>
      <c r="C396" s="356" t="s">
        <v>388</v>
      </c>
      <c r="D396" s="356" t="s">
        <v>42</v>
      </c>
      <c r="E396" s="367">
        <v>1</v>
      </c>
      <c r="F396" s="368">
        <v>0.83</v>
      </c>
      <c r="G396" s="368"/>
      <c r="H396" s="360">
        <f t="shared" si="44"/>
        <v>0.83</v>
      </c>
    </row>
    <row r="397" spans="1:8" ht="25.5" x14ac:dyDescent="0.2">
      <c r="A397" s="356" t="s">
        <v>36</v>
      </c>
      <c r="B397" s="357"/>
      <c r="C397" s="356" t="s">
        <v>389</v>
      </c>
      <c r="D397" s="356" t="s">
        <v>42</v>
      </c>
      <c r="E397" s="367">
        <v>0.04</v>
      </c>
      <c r="F397" s="368">
        <v>16.2</v>
      </c>
      <c r="G397" s="368"/>
      <c r="H397" s="360">
        <f t="shared" si="44"/>
        <v>0.64800000000000002</v>
      </c>
    </row>
    <row r="398" spans="1:8" x14ac:dyDescent="0.2">
      <c r="A398" s="473"/>
      <c r="B398" s="474"/>
      <c r="C398" s="363"/>
      <c r="D398" s="364"/>
      <c r="E398" s="358"/>
      <c r="F398" s="370"/>
      <c r="G398" s="370"/>
      <c r="H398" s="369"/>
    </row>
    <row r="399" spans="1:8" x14ac:dyDescent="0.2">
      <c r="A399" s="356" t="s">
        <v>36</v>
      </c>
      <c r="B399" s="357"/>
      <c r="C399" s="356" t="s">
        <v>119</v>
      </c>
      <c r="D399" s="356" t="s">
        <v>49</v>
      </c>
      <c r="E399" s="358">
        <v>0.17</v>
      </c>
      <c r="F399" s="405">
        <v>16.8</v>
      </c>
      <c r="G399" s="359"/>
      <c r="H399" s="360">
        <f t="shared" ref="H399:H400" si="45">F399*E399</f>
        <v>2.8560000000000003</v>
      </c>
    </row>
    <row r="400" spans="1:8" x14ac:dyDescent="0.2">
      <c r="A400" s="356" t="s">
        <v>36</v>
      </c>
      <c r="B400" s="357"/>
      <c r="C400" s="356" t="s">
        <v>228</v>
      </c>
      <c r="D400" s="356" t="s">
        <v>49</v>
      </c>
      <c r="E400" s="358">
        <v>0.17</v>
      </c>
      <c r="F400" s="405">
        <v>13.35</v>
      </c>
      <c r="G400" s="359"/>
      <c r="H400" s="360">
        <f t="shared" si="45"/>
        <v>2.2695000000000003</v>
      </c>
    </row>
    <row r="401" spans="1:8" x14ac:dyDescent="0.2">
      <c r="A401" s="401"/>
      <c r="B401" s="378"/>
      <c r="C401" s="365"/>
      <c r="D401" s="402"/>
      <c r="E401" s="387"/>
      <c r="F401" s="403"/>
      <c r="G401" s="403"/>
      <c r="H401" s="404"/>
    </row>
    <row r="402" spans="1:8" x14ac:dyDescent="0.2">
      <c r="A402" s="132"/>
      <c r="B402" s="133"/>
      <c r="C402" s="10"/>
      <c r="D402" s="12"/>
      <c r="E402" s="241"/>
      <c r="F402" s="11"/>
      <c r="G402" s="11"/>
      <c r="H402" s="145">
        <f t="shared" ref="H402" si="46">F402*E402</f>
        <v>0</v>
      </c>
    </row>
    <row r="403" spans="1:8" x14ac:dyDescent="0.2">
      <c r="A403" s="131"/>
      <c r="B403" s="200"/>
      <c r="C403" s="200"/>
      <c r="D403" s="200"/>
      <c r="E403" s="240"/>
      <c r="F403" s="200"/>
      <c r="G403" s="200"/>
      <c r="H403" s="135">
        <f>SUM(H394:H401)</f>
        <v>17.503499999999999</v>
      </c>
    </row>
    <row r="404" spans="1:8" x14ac:dyDescent="0.2">
      <c r="A404" s="119"/>
      <c r="B404" s="304"/>
      <c r="H404" s="112"/>
    </row>
    <row r="405" spans="1:8" ht="25.5" x14ac:dyDescent="0.2">
      <c r="A405" s="113" t="s">
        <v>206</v>
      </c>
      <c r="B405" s="4"/>
      <c r="C405" s="3" t="s">
        <v>397</v>
      </c>
      <c r="D405" s="3" t="s">
        <v>101</v>
      </c>
      <c r="E405" s="234" t="s">
        <v>104</v>
      </c>
      <c r="F405" s="258" t="s">
        <v>102</v>
      </c>
      <c r="G405" s="250"/>
      <c r="H405" s="142" t="s">
        <v>103</v>
      </c>
    </row>
    <row r="406" spans="1:8" x14ac:dyDescent="0.2">
      <c r="A406" s="299"/>
      <c r="B406" s="300"/>
      <c r="C406" s="125"/>
      <c r="D406" s="9"/>
      <c r="E406" s="235"/>
      <c r="F406" s="15"/>
      <c r="G406" s="15"/>
      <c r="H406" s="114"/>
    </row>
    <row r="407" spans="1:8" x14ac:dyDescent="0.2">
      <c r="A407" s="471"/>
      <c r="B407" s="472"/>
      <c r="C407" s="8"/>
      <c r="D407" s="26"/>
      <c r="E407" s="236"/>
      <c r="F407" s="137"/>
      <c r="G407" s="137"/>
      <c r="H407" s="120"/>
    </row>
    <row r="408" spans="1:8" x14ac:dyDescent="0.2">
      <c r="A408" s="356" t="s">
        <v>36</v>
      </c>
      <c r="B408" s="357"/>
      <c r="C408" s="356" t="s">
        <v>396</v>
      </c>
      <c r="D408" s="356" t="s">
        <v>42</v>
      </c>
      <c r="E408" s="358">
        <v>1</v>
      </c>
      <c r="F408" s="361">
        <v>8.18</v>
      </c>
      <c r="G408" s="361"/>
      <c r="H408" s="360">
        <f t="shared" ref="H408:H411" si="47">F408*E408</f>
        <v>8.18</v>
      </c>
    </row>
    <row r="409" spans="1:8" x14ac:dyDescent="0.2">
      <c r="A409" s="356" t="s">
        <v>36</v>
      </c>
      <c r="B409" s="357"/>
      <c r="C409" s="356" t="s">
        <v>387</v>
      </c>
      <c r="D409" s="356" t="s">
        <v>42</v>
      </c>
      <c r="E409" s="358">
        <v>1</v>
      </c>
      <c r="F409" s="361">
        <v>1.18</v>
      </c>
      <c r="G409" s="361"/>
      <c r="H409" s="360">
        <f t="shared" si="47"/>
        <v>1.18</v>
      </c>
    </row>
    <row r="410" spans="1:8" x14ac:dyDescent="0.2">
      <c r="A410" s="356" t="s">
        <v>36</v>
      </c>
      <c r="B410" s="357"/>
      <c r="C410" s="356" t="s">
        <v>388</v>
      </c>
      <c r="D410" s="356" t="s">
        <v>42</v>
      </c>
      <c r="E410" s="367">
        <v>1</v>
      </c>
      <c r="F410" s="368">
        <v>0.83</v>
      </c>
      <c r="G410" s="368"/>
      <c r="H410" s="360">
        <f t="shared" si="47"/>
        <v>0.83</v>
      </c>
    </row>
    <row r="411" spans="1:8" ht="25.5" x14ac:dyDescent="0.2">
      <c r="A411" s="356" t="s">
        <v>36</v>
      </c>
      <c r="B411" s="357"/>
      <c r="C411" s="356" t="s">
        <v>389</v>
      </c>
      <c r="D411" s="356" t="s">
        <v>42</v>
      </c>
      <c r="E411" s="367">
        <v>0.04</v>
      </c>
      <c r="F411" s="368">
        <v>16.2</v>
      </c>
      <c r="G411" s="368"/>
      <c r="H411" s="360">
        <f t="shared" si="47"/>
        <v>0.64800000000000002</v>
      </c>
    </row>
    <row r="412" spans="1:8" x14ac:dyDescent="0.2">
      <c r="A412" s="473"/>
      <c r="B412" s="474"/>
      <c r="C412" s="363"/>
      <c r="D412" s="364"/>
      <c r="E412" s="358"/>
      <c r="F412" s="370"/>
      <c r="G412" s="370"/>
      <c r="H412" s="369"/>
    </row>
    <row r="413" spans="1:8" x14ac:dyDescent="0.2">
      <c r="A413" s="356" t="s">
        <v>36</v>
      </c>
      <c r="B413" s="357"/>
      <c r="C413" s="356" t="s">
        <v>119</v>
      </c>
      <c r="D413" s="356" t="s">
        <v>49</v>
      </c>
      <c r="E413" s="358">
        <v>0.17</v>
      </c>
      <c r="F413" s="405">
        <v>16.8</v>
      </c>
      <c r="G413" s="359"/>
      <c r="H413" s="360">
        <f t="shared" ref="H413:H414" si="48">F413*E413</f>
        <v>2.8560000000000003</v>
      </c>
    </row>
    <row r="414" spans="1:8" x14ac:dyDescent="0.2">
      <c r="A414" s="356" t="s">
        <v>36</v>
      </c>
      <c r="B414" s="357"/>
      <c r="C414" s="356" t="s">
        <v>228</v>
      </c>
      <c r="D414" s="356" t="s">
        <v>49</v>
      </c>
      <c r="E414" s="358">
        <v>0.17</v>
      </c>
      <c r="F414" s="405">
        <v>13.35</v>
      </c>
      <c r="G414" s="359"/>
      <c r="H414" s="360">
        <f t="shared" si="48"/>
        <v>2.2695000000000003</v>
      </c>
    </row>
    <row r="415" spans="1:8" x14ac:dyDescent="0.2">
      <c r="A415" s="401"/>
      <c r="B415" s="378"/>
      <c r="C415" s="365"/>
      <c r="D415" s="402"/>
      <c r="E415" s="387"/>
      <c r="F415" s="403"/>
      <c r="G415" s="403"/>
      <c r="H415" s="404"/>
    </row>
    <row r="416" spans="1:8" x14ac:dyDescent="0.2">
      <c r="A416" s="132"/>
      <c r="B416" s="133"/>
      <c r="C416" s="10"/>
      <c r="D416" s="12"/>
      <c r="E416" s="241"/>
      <c r="F416" s="11"/>
      <c r="G416" s="11"/>
      <c r="H416" s="145">
        <f t="shared" ref="H416" si="49">F416*E416</f>
        <v>0</v>
      </c>
    </row>
    <row r="417" spans="1:8" x14ac:dyDescent="0.2">
      <c r="A417" s="131"/>
      <c r="B417" s="200"/>
      <c r="C417" s="200"/>
      <c r="D417" s="200"/>
      <c r="E417" s="240"/>
      <c r="F417" s="200"/>
      <c r="G417" s="200"/>
      <c r="H417" s="135">
        <f>SUM(H408:H415)</f>
        <v>15.9635</v>
      </c>
    </row>
    <row r="418" spans="1:8" x14ac:dyDescent="0.2">
      <c r="A418" s="119"/>
      <c r="B418" s="304"/>
      <c r="H418" s="259"/>
    </row>
    <row r="419" spans="1:8" ht="25.5" x14ac:dyDescent="0.2">
      <c r="A419" s="113" t="s">
        <v>218</v>
      </c>
      <c r="B419" s="4"/>
      <c r="C419" s="3" t="s">
        <v>527</v>
      </c>
      <c r="D419" s="3" t="s">
        <v>101</v>
      </c>
      <c r="E419" s="234" t="s">
        <v>104</v>
      </c>
      <c r="F419" s="258" t="s">
        <v>102</v>
      </c>
      <c r="G419" s="250"/>
      <c r="H419" s="142" t="s">
        <v>103</v>
      </c>
    </row>
    <row r="420" spans="1:8" x14ac:dyDescent="0.2">
      <c r="A420" s="299"/>
      <c r="B420" s="300"/>
      <c r="C420" s="125"/>
      <c r="D420" s="9"/>
      <c r="E420" s="235"/>
      <c r="F420" s="15"/>
      <c r="G420" s="15"/>
      <c r="H420" s="114"/>
    </row>
    <row r="421" spans="1:8" x14ac:dyDescent="0.2">
      <c r="A421" s="471"/>
      <c r="B421" s="472"/>
      <c r="C421" s="8"/>
      <c r="D421" s="26"/>
      <c r="E421" s="236"/>
      <c r="F421" s="137"/>
      <c r="G421" s="137"/>
      <c r="H421" s="120"/>
    </row>
    <row r="422" spans="1:8" x14ac:dyDescent="0.2">
      <c r="A422" s="356" t="s">
        <v>36</v>
      </c>
      <c r="B422" s="357"/>
      <c r="C422" s="356" t="s">
        <v>528</v>
      </c>
      <c r="D422" s="356" t="s">
        <v>42</v>
      </c>
      <c r="E422" s="358">
        <v>1.1000000000000001</v>
      </c>
      <c r="F422" s="361">
        <v>0.91</v>
      </c>
      <c r="G422" s="361"/>
      <c r="H422" s="360">
        <f>F422*E422</f>
        <v>1.0010000000000001</v>
      </c>
    </row>
    <row r="423" spans="1:8" x14ac:dyDescent="0.2">
      <c r="A423" s="362"/>
      <c r="B423" s="357"/>
      <c r="C423" s="364"/>
      <c r="D423" s="364"/>
      <c r="E423" s="367"/>
      <c r="F423" s="368"/>
      <c r="G423" s="368"/>
      <c r="H423" s="360"/>
    </row>
    <row r="424" spans="1:8" x14ac:dyDescent="0.2">
      <c r="A424" s="473"/>
      <c r="B424" s="474"/>
      <c r="C424" s="363"/>
      <c r="D424" s="364"/>
      <c r="E424" s="358"/>
      <c r="F424" s="370"/>
      <c r="G424" s="370"/>
      <c r="H424" s="360"/>
    </row>
    <row r="425" spans="1:8" x14ac:dyDescent="0.2">
      <c r="A425" s="356" t="s">
        <v>36</v>
      </c>
      <c r="B425" s="357"/>
      <c r="C425" s="356" t="s">
        <v>50</v>
      </c>
      <c r="D425" s="356" t="s">
        <v>49</v>
      </c>
      <c r="E425" s="358">
        <v>5.5E-2</v>
      </c>
      <c r="F425" s="445">
        <v>1.01</v>
      </c>
      <c r="G425" s="359"/>
      <c r="H425" s="360">
        <f t="shared" ref="H425:H428" si="50">F425*E425</f>
        <v>5.5550000000000002E-2</v>
      </c>
    </row>
    <row r="426" spans="1:8" x14ac:dyDescent="0.2">
      <c r="A426" s="356" t="s">
        <v>36</v>
      </c>
      <c r="B426" s="357"/>
      <c r="C426" s="356" t="s">
        <v>121</v>
      </c>
      <c r="D426" s="356" t="s">
        <v>49</v>
      </c>
      <c r="E426" s="358">
        <v>5.5E-2</v>
      </c>
      <c r="F426" s="445">
        <v>13.51</v>
      </c>
      <c r="G426" s="359"/>
      <c r="H426" s="360">
        <f t="shared" si="50"/>
        <v>0.74304999999999999</v>
      </c>
    </row>
    <row r="427" spans="1:8" ht="38.25" x14ac:dyDescent="0.2">
      <c r="A427" s="356" t="s">
        <v>36</v>
      </c>
      <c r="B427" s="357"/>
      <c r="C427" s="356" t="s">
        <v>529</v>
      </c>
      <c r="D427" s="356" t="s">
        <v>42</v>
      </c>
      <c r="E427" s="358">
        <v>1</v>
      </c>
      <c r="F427" s="359">
        <v>1.62</v>
      </c>
      <c r="G427" s="359"/>
      <c r="H427" s="360">
        <f t="shared" si="50"/>
        <v>1.62</v>
      </c>
    </row>
    <row r="428" spans="1:8" x14ac:dyDescent="0.2">
      <c r="A428" s="132"/>
      <c r="B428" s="133"/>
      <c r="C428" s="10"/>
      <c r="D428" s="12"/>
      <c r="E428" s="241"/>
      <c r="F428" s="11"/>
      <c r="G428" s="11"/>
      <c r="H428" s="145">
        <f t="shared" si="50"/>
        <v>0</v>
      </c>
    </row>
    <row r="429" spans="1:8" x14ac:dyDescent="0.2">
      <c r="A429" s="131"/>
      <c r="B429" s="200"/>
      <c r="C429" s="200"/>
      <c r="D429" s="200"/>
      <c r="E429" s="240"/>
      <c r="F429" s="200"/>
      <c r="G429" s="200"/>
      <c r="H429" s="135">
        <f>SUM(H422:H427)</f>
        <v>3.4196</v>
      </c>
    </row>
    <row r="430" spans="1:8" x14ac:dyDescent="0.2">
      <c r="A430" s="119"/>
      <c r="B430" s="304"/>
      <c r="H430" s="112"/>
    </row>
    <row r="431" spans="1:8" ht="25.5" x14ac:dyDescent="0.2">
      <c r="A431" s="113" t="s">
        <v>218</v>
      </c>
      <c r="B431" s="4"/>
      <c r="C431" s="3" t="s">
        <v>675</v>
      </c>
      <c r="D431" s="3" t="s">
        <v>101</v>
      </c>
      <c r="E431" s="234" t="s">
        <v>104</v>
      </c>
      <c r="F431" s="258" t="s">
        <v>102</v>
      </c>
      <c r="G431" s="250"/>
      <c r="H431" s="142" t="s">
        <v>103</v>
      </c>
    </row>
    <row r="432" spans="1:8" x14ac:dyDescent="0.2">
      <c r="A432" s="417"/>
      <c r="B432" s="418"/>
      <c r="C432" s="125"/>
      <c r="D432" s="9"/>
      <c r="E432" s="235"/>
      <c r="F432" s="15"/>
      <c r="G432" s="15"/>
      <c r="H432" s="114"/>
    </row>
    <row r="433" spans="1:8" x14ac:dyDescent="0.2">
      <c r="A433" s="471"/>
      <c r="B433" s="472"/>
      <c r="C433" s="8"/>
      <c r="D433" s="26"/>
      <c r="E433" s="236"/>
      <c r="F433" s="137"/>
      <c r="G433" s="137"/>
      <c r="H433" s="120"/>
    </row>
    <row r="434" spans="1:8" x14ac:dyDescent="0.2">
      <c r="A434" s="356" t="s">
        <v>118</v>
      </c>
      <c r="B434" s="357">
        <v>6</v>
      </c>
      <c r="C434" s="356" t="s">
        <v>672</v>
      </c>
      <c r="D434" s="356" t="s">
        <v>42</v>
      </c>
      <c r="E434" s="358">
        <v>1</v>
      </c>
      <c r="F434" s="361">
        <f>'EQUALIZAÇÕES DE PROPOSTAS'!E36</f>
        <v>12.333333333333334</v>
      </c>
      <c r="G434" s="361"/>
      <c r="H434" s="360">
        <f>F434*E434</f>
        <v>12.333333333333334</v>
      </c>
    </row>
    <row r="435" spans="1:8" x14ac:dyDescent="0.2">
      <c r="A435" s="362" t="s">
        <v>36</v>
      </c>
      <c r="B435" s="357"/>
      <c r="C435" s="356" t="s">
        <v>673</v>
      </c>
      <c r="D435" s="356" t="s">
        <v>45</v>
      </c>
      <c r="E435" s="367">
        <v>0.1</v>
      </c>
      <c r="F435" s="368">
        <v>0.86</v>
      </c>
      <c r="G435" s="368"/>
      <c r="H435" s="360">
        <f>F435*E435</f>
        <v>8.6000000000000007E-2</v>
      </c>
    </row>
    <row r="436" spans="1:8" x14ac:dyDescent="0.2">
      <c r="A436" s="473"/>
      <c r="B436" s="474"/>
      <c r="C436" s="363"/>
      <c r="D436" s="364"/>
      <c r="E436" s="358"/>
      <c r="F436" s="370"/>
      <c r="G436" s="370"/>
      <c r="H436" s="360"/>
    </row>
    <row r="437" spans="1:8" x14ac:dyDescent="0.2">
      <c r="A437" s="362" t="s">
        <v>36</v>
      </c>
      <c r="B437" s="357"/>
      <c r="C437" s="356" t="s">
        <v>98</v>
      </c>
      <c r="D437" s="356" t="s">
        <v>49</v>
      </c>
      <c r="E437" s="391">
        <v>8.3299999999999999E-2</v>
      </c>
      <c r="F437" s="445">
        <v>16.84</v>
      </c>
      <c r="G437" s="445"/>
      <c r="H437" s="360">
        <f>F437*E437</f>
        <v>1.4027719999999999</v>
      </c>
    </row>
    <row r="438" spans="1:8" x14ac:dyDescent="0.2">
      <c r="A438" s="356" t="s">
        <v>36</v>
      </c>
      <c r="B438" s="357"/>
      <c r="C438" s="356" t="s">
        <v>99</v>
      </c>
      <c r="D438" s="356" t="s">
        <v>49</v>
      </c>
      <c r="E438" s="391">
        <v>8.3299999999999999E-2</v>
      </c>
      <c r="F438" s="359">
        <v>12.04</v>
      </c>
      <c r="G438" s="359"/>
      <c r="H438" s="360">
        <f>F438*E438</f>
        <v>1.0029319999999999</v>
      </c>
    </row>
    <row r="439" spans="1:8" x14ac:dyDescent="0.2">
      <c r="A439" s="132"/>
      <c r="B439" s="133"/>
      <c r="C439" s="10"/>
      <c r="D439" s="12"/>
      <c r="E439" s="241"/>
      <c r="F439" s="11"/>
      <c r="G439" s="11"/>
      <c r="H439" s="145">
        <f t="shared" ref="H439" si="51">F439*E439</f>
        <v>0</v>
      </c>
    </row>
    <row r="440" spans="1:8" x14ac:dyDescent="0.2">
      <c r="A440" s="131"/>
      <c r="B440" s="200"/>
      <c r="C440" s="200"/>
      <c r="D440" s="200"/>
      <c r="E440" s="240"/>
      <c r="F440" s="200"/>
      <c r="G440" s="200"/>
      <c r="H440" s="135">
        <f>SUM(H434:H438)</f>
        <v>14.825037333333334</v>
      </c>
    </row>
    <row r="442" spans="1:8" ht="25.5" x14ac:dyDescent="0.2">
      <c r="A442" s="113" t="s">
        <v>689</v>
      </c>
      <c r="B442" s="4"/>
      <c r="C442" s="3" t="s">
        <v>686</v>
      </c>
      <c r="D442" s="3" t="s">
        <v>101</v>
      </c>
      <c r="E442" s="267" t="s">
        <v>104</v>
      </c>
      <c r="F442" s="258" t="s">
        <v>102</v>
      </c>
      <c r="G442" s="250"/>
      <c r="H442" s="142" t="s">
        <v>103</v>
      </c>
    </row>
    <row r="443" spans="1:8" x14ac:dyDescent="0.2">
      <c r="A443" s="442"/>
      <c r="B443" s="443"/>
      <c r="C443" s="125"/>
      <c r="D443" s="9"/>
      <c r="E443" s="268"/>
      <c r="F443" s="444"/>
      <c r="G443" s="444"/>
      <c r="H443" s="143"/>
    </row>
    <row r="444" spans="1:8" x14ac:dyDescent="0.2">
      <c r="A444" s="471"/>
      <c r="B444" s="472"/>
      <c r="C444" s="8"/>
      <c r="D444" s="26"/>
      <c r="E444" s="269"/>
      <c r="F444" s="137"/>
      <c r="G444" s="137"/>
      <c r="H444" s="144"/>
    </row>
    <row r="445" spans="1:8" x14ac:dyDescent="0.2">
      <c r="A445" s="118" t="s">
        <v>219</v>
      </c>
      <c r="B445" s="14"/>
      <c r="C445" s="118" t="s">
        <v>687</v>
      </c>
      <c r="D445" s="118" t="s">
        <v>91</v>
      </c>
      <c r="E445" s="446">
        <v>1</v>
      </c>
      <c r="F445" s="137">
        <v>27.35</v>
      </c>
      <c r="G445" s="137"/>
      <c r="H445" s="145">
        <f t="shared" ref="H445:H447" si="52">F445*E445</f>
        <v>27.35</v>
      </c>
    </row>
    <row r="446" spans="1:8" ht="25.5" x14ac:dyDescent="0.2">
      <c r="A446" s="118" t="s">
        <v>36</v>
      </c>
      <c r="B446" s="14"/>
      <c r="C446" s="118" t="s">
        <v>688</v>
      </c>
      <c r="D446" s="213" t="s">
        <v>91</v>
      </c>
      <c r="E446" s="447">
        <v>1</v>
      </c>
      <c r="F446" s="204">
        <v>2.71</v>
      </c>
      <c r="G446" s="252"/>
      <c r="H446" s="145">
        <f t="shared" si="52"/>
        <v>2.71</v>
      </c>
    </row>
    <row r="447" spans="1:8" x14ac:dyDescent="0.2">
      <c r="A447" s="471"/>
      <c r="B447" s="472"/>
      <c r="C447" s="6"/>
      <c r="D447" s="136"/>
      <c r="E447" s="277"/>
      <c r="F447" s="302"/>
      <c r="G447" s="302"/>
      <c r="H447" s="145">
        <f t="shared" si="52"/>
        <v>0</v>
      </c>
    </row>
    <row r="448" spans="1:8" ht="13.5" thickBot="1" x14ac:dyDescent="0.25">
      <c r="A448" s="448"/>
      <c r="B448" s="449"/>
      <c r="C448" s="449"/>
      <c r="D448" s="449"/>
      <c r="E448" s="450"/>
      <c r="F448" s="449"/>
      <c r="G448" s="449"/>
      <c r="H448" s="451">
        <f>SUM(H445:H447)</f>
        <v>30.060000000000002</v>
      </c>
    </row>
  </sheetData>
  <mergeCells count="89">
    <mergeCell ref="A237:B237"/>
    <mergeCell ref="A245:B245"/>
    <mergeCell ref="A251:B251"/>
    <mergeCell ref="A261:B261"/>
    <mergeCell ref="A265:B265"/>
    <mergeCell ref="A306:B306"/>
    <mergeCell ref="A280:B280"/>
    <mergeCell ref="A287:B287"/>
    <mergeCell ref="A293:B293"/>
    <mergeCell ref="A300:B300"/>
    <mergeCell ref="A303:B303"/>
    <mergeCell ref="A424:B424"/>
    <mergeCell ref="A314:B314"/>
    <mergeCell ref="A376:B376"/>
    <mergeCell ref="A379:B379"/>
    <mergeCell ref="A327:B327"/>
    <mergeCell ref="A352:B352"/>
    <mergeCell ref="A365:B365"/>
    <mergeCell ref="A340:B340"/>
    <mergeCell ref="A344:B344"/>
    <mergeCell ref="A332:B332"/>
    <mergeCell ref="A319:B319"/>
    <mergeCell ref="A384:B384"/>
    <mergeCell ref="A398:B398"/>
    <mergeCell ref="A356:B356"/>
    <mergeCell ref="A369:B369"/>
    <mergeCell ref="A407:B407"/>
    <mergeCell ref="F7:G7"/>
    <mergeCell ref="F8:G8"/>
    <mergeCell ref="A1:H1"/>
    <mergeCell ref="B2:D2"/>
    <mergeCell ref="B3:D3"/>
    <mergeCell ref="B4:D4"/>
    <mergeCell ref="E2:F2"/>
    <mergeCell ref="F19:G19"/>
    <mergeCell ref="F20:G20"/>
    <mergeCell ref="F22:G22"/>
    <mergeCell ref="F55:G55"/>
    <mergeCell ref="F58:G58"/>
    <mergeCell ref="F46:G46"/>
    <mergeCell ref="F43:G43"/>
    <mergeCell ref="F27:G27"/>
    <mergeCell ref="F56:G56"/>
    <mergeCell ref="F44:G44"/>
    <mergeCell ref="F32:G32"/>
    <mergeCell ref="F31:G31"/>
    <mergeCell ref="F34:G34"/>
    <mergeCell ref="A204:B204"/>
    <mergeCell ref="F68:G68"/>
    <mergeCell ref="F69:G69"/>
    <mergeCell ref="F71:G71"/>
    <mergeCell ref="A84:B84"/>
    <mergeCell ref="A92:B92"/>
    <mergeCell ref="A78:B78"/>
    <mergeCell ref="A89:B89"/>
    <mergeCell ref="A95:B95"/>
    <mergeCell ref="A81:B81"/>
    <mergeCell ref="A421:B421"/>
    <mergeCell ref="F166:G166"/>
    <mergeCell ref="A135:B135"/>
    <mergeCell ref="A143:B143"/>
    <mergeCell ref="A149:B149"/>
    <mergeCell ref="A258:B258"/>
    <mergeCell ref="F165:G165"/>
    <mergeCell ref="A233:B233"/>
    <mergeCell ref="A230:B230"/>
    <mergeCell ref="F180:G180"/>
    <mergeCell ref="F181:G181"/>
    <mergeCell ref="A220:B220"/>
    <mergeCell ref="A225:B225"/>
    <mergeCell ref="A212:B212"/>
    <mergeCell ref="A196:B196"/>
    <mergeCell ref="A189:B189"/>
    <mergeCell ref="A444:B444"/>
    <mergeCell ref="A447:B447"/>
    <mergeCell ref="A436:B436"/>
    <mergeCell ref="A412:B412"/>
    <mergeCell ref="A100:B100"/>
    <mergeCell ref="A103:B103"/>
    <mergeCell ref="A159:B159"/>
    <mergeCell ref="A174:B174"/>
    <mergeCell ref="A274:B274"/>
    <mergeCell ref="A433:B433"/>
    <mergeCell ref="A349:B349"/>
    <mergeCell ref="A127:B127"/>
    <mergeCell ref="A106:B106"/>
    <mergeCell ref="A114:B114"/>
    <mergeCell ref="A119:B119"/>
    <mergeCell ref="A393:B393"/>
  </mergeCells>
  <conditionalFormatting sqref="C6">
    <cfRule type="expression" dxfId="504" priority="91" stopIfTrue="1">
      <formula>AND($A6&lt;&gt;"COMPOSICAO",$A6&lt;&gt;"INSUMO",$A6&lt;&gt;"")</formula>
    </cfRule>
    <cfRule type="expression" dxfId="503" priority="92" stopIfTrue="1">
      <formula>AND(OR($A6="COMPOSICAO",$A6="INSUMO",$A6&lt;&gt;""),$A6&lt;&gt;"")</formula>
    </cfRule>
  </conditionalFormatting>
  <conditionalFormatting sqref="C18">
    <cfRule type="expression" dxfId="502" priority="47" stopIfTrue="1">
      <formula>AND($A18&lt;&gt;"COMPOSICAO",$A18&lt;&gt;"INSUMO",$A18&lt;&gt;"")</formula>
    </cfRule>
    <cfRule type="expression" dxfId="501" priority="48" stopIfTrue="1">
      <formula>AND(OR($A18="COMPOSICAO",$A18="INSUMO",$A18&lt;&gt;""),$A18&lt;&gt;"")</formula>
    </cfRule>
  </conditionalFormatting>
  <conditionalFormatting sqref="C30">
    <cfRule type="expression" dxfId="500" priority="13" stopIfTrue="1">
      <formula>AND($A30&lt;&gt;"COMPOSICAO",$A30&lt;&gt;"INSUMO",$A30&lt;&gt;"")</formula>
    </cfRule>
    <cfRule type="expression" dxfId="499" priority="14" stopIfTrue="1">
      <formula>AND(OR($A30="COMPOSICAO",$A30="INSUMO",$A30&lt;&gt;""),$A30&lt;&gt;"")</formula>
    </cfRule>
  </conditionalFormatting>
  <conditionalFormatting sqref="C42">
    <cfRule type="expression" dxfId="498" priority="5" stopIfTrue="1">
      <formula>AND($A42&lt;&gt;"COMPOSICAO",$A42&lt;&gt;"INSUMO",$A42&lt;&gt;"")</formula>
    </cfRule>
    <cfRule type="expression" dxfId="497" priority="6" stopIfTrue="1">
      <formula>AND(OR($A42="COMPOSICAO",$A42="INSUMO",$A42&lt;&gt;""),$A42&lt;&gt;"")</formula>
    </cfRule>
  </conditionalFormatting>
  <conditionalFormatting sqref="C54">
    <cfRule type="expression" dxfId="496" priority="3" stopIfTrue="1">
      <formula>AND($A54&lt;&gt;"COMPOSICAO",$A54&lt;&gt;"INSUMO",$A54&lt;&gt;"")</formula>
    </cfRule>
    <cfRule type="expression" dxfId="495" priority="4" stopIfTrue="1">
      <formula>AND(OR($A54="COMPOSICAO",$A54="INSUMO",$A54&lt;&gt;""),$A54&lt;&gt;"")</formula>
    </cfRule>
  </conditionalFormatting>
  <conditionalFormatting sqref="C67">
    <cfRule type="expression" dxfId="494" priority="1" stopIfTrue="1">
      <formula>AND($A67&lt;&gt;"COMPOSICAO",$A67&lt;&gt;"INSUMO",$A67&lt;&gt;"")</formula>
    </cfRule>
    <cfRule type="expression" dxfId="493" priority="2" stopIfTrue="1">
      <formula>AND(OR($A67="COMPOSICAO",$A67="INSUMO",$A67&lt;&gt;""),$A67&lt;&gt;"")</formula>
    </cfRule>
  </conditionalFormatting>
  <pageMargins left="0.7" right="0.7" top="0.75" bottom="0.75" header="0.3" footer="0.3"/>
  <pageSetup paperSize="9" scale="81" fitToHeight="0" orientation="landscape" r:id="rId1"/>
  <headerFooter>
    <oddFooter>&amp;R&amp;"-,Negrito itálico"&amp;10Pág.: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78"/>
  <sheetViews>
    <sheetView showGridLines="0" zoomScaleNormal="100" zoomScaleSheetLayoutView="100" workbookViewId="0">
      <selection sqref="A1:E40"/>
    </sheetView>
  </sheetViews>
  <sheetFormatPr defaultRowHeight="15" x14ac:dyDescent="0.25"/>
  <cols>
    <col min="1" max="1" width="7.28515625" style="63" bestFit="1" customWidth="1"/>
    <col min="2" max="2" width="55.42578125" style="63" bestFit="1" customWidth="1"/>
    <col min="3" max="3" width="29" style="64" customWidth="1"/>
    <col min="4" max="4" width="33.5703125" style="64" bestFit="1" customWidth="1"/>
    <col min="5" max="5" width="40.85546875" style="64" bestFit="1" customWidth="1"/>
    <col min="6" max="6" width="10" style="63" customWidth="1"/>
    <col min="7" max="7" width="14.5703125" style="63" customWidth="1"/>
    <col min="8" max="8" width="37.7109375" style="63" customWidth="1"/>
    <col min="9" max="16384" width="9.140625" style="63"/>
  </cols>
  <sheetData>
    <row r="1" spans="1:6" x14ac:dyDescent="0.25">
      <c r="A1" s="499" t="s">
        <v>23</v>
      </c>
      <c r="B1" s="500"/>
      <c r="C1" s="500"/>
      <c r="D1" s="500"/>
      <c r="E1" s="501"/>
    </row>
    <row r="2" spans="1:6" x14ac:dyDescent="0.25">
      <c r="A2" s="40" t="s">
        <v>18</v>
      </c>
      <c r="B2" s="103" t="str">
        <f>'ORCAMENTO BASICO '!B9</f>
        <v>Creche - Espaço Nosso</v>
      </c>
      <c r="C2" s="102"/>
      <c r="D2" s="102"/>
      <c r="E2" s="435">
        <f>'ORCAMENTO BASICO '!H1</f>
        <v>717873.00309403078</v>
      </c>
    </row>
    <row r="3" spans="1:6" x14ac:dyDescent="0.25">
      <c r="A3" s="40" t="s">
        <v>19</v>
      </c>
      <c r="B3" s="103" t="str">
        <f>'ORCAMENTO BASICO '!B10</f>
        <v>Sarzedo - MG</v>
      </c>
      <c r="C3" s="102"/>
      <c r="D3" s="102"/>
      <c r="E3" s="332"/>
    </row>
    <row r="4" spans="1:6" x14ac:dyDescent="0.25">
      <c r="A4" s="40" t="s">
        <v>3</v>
      </c>
      <c r="B4" s="103" t="str">
        <f>'ORCAMENTO BASICO '!B11</f>
        <v>12 meses</v>
      </c>
      <c r="C4" s="102"/>
      <c r="D4" s="102"/>
      <c r="E4" s="333"/>
      <c r="F4" s="248"/>
    </row>
    <row r="5" spans="1:6" ht="15.75" x14ac:dyDescent="0.25">
      <c r="A5" s="334"/>
      <c r="B5" s="335"/>
      <c r="C5" s="335"/>
      <c r="D5" s="335"/>
      <c r="E5" s="336"/>
      <c r="F5" s="248"/>
    </row>
    <row r="6" spans="1:6" ht="25.5" x14ac:dyDescent="0.25">
      <c r="A6" s="492">
        <v>1</v>
      </c>
      <c r="B6" s="147" t="s">
        <v>302</v>
      </c>
      <c r="C6" s="490" t="s">
        <v>107</v>
      </c>
      <c r="D6" s="491"/>
      <c r="E6" s="148">
        <f>SUM(C9:E9)/3</f>
        <v>11.53</v>
      </c>
      <c r="F6" s="248"/>
    </row>
    <row r="7" spans="1:6" x14ac:dyDescent="0.25">
      <c r="A7" s="493"/>
      <c r="B7" s="149" t="s">
        <v>108</v>
      </c>
      <c r="C7" s="150" t="s">
        <v>110</v>
      </c>
      <c r="D7" s="150" t="s">
        <v>111</v>
      </c>
      <c r="E7" s="151" t="s">
        <v>112</v>
      </c>
      <c r="F7" s="248"/>
    </row>
    <row r="8" spans="1:6" ht="63.75" customHeight="1" x14ac:dyDescent="0.25">
      <c r="A8" s="493"/>
      <c r="B8" s="152" t="s">
        <v>22</v>
      </c>
      <c r="C8" s="153" t="s">
        <v>299</v>
      </c>
      <c r="D8" s="576" t="s">
        <v>300</v>
      </c>
      <c r="E8" s="154" t="s">
        <v>301</v>
      </c>
      <c r="F8" s="248"/>
    </row>
    <row r="9" spans="1:6" x14ac:dyDescent="0.25">
      <c r="A9" s="493"/>
      <c r="B9" s="155" t="s">
        <v>109</v>
      </c>
      <c r="C9" s="156">
        <v>10.7</v>
      </c>
      <c r="D9" s="156">
        <v>11.99</v>
      </c>
      <c r="E9" s="157">
        <v>11.9</v>
      </c>
      <c r="F9" s="248"/>
    </row>
    <row r="10" spans="1:6" x14ac:dyDescent="0.25">
      <c r="A10" s="494"/>
      <c r="B10" s="68"/>
      <c r="C10" s="65"/>
      <c r="D10" s="66"/>
      <c r="E10" s="67"/>
      <c r="F10" s="248"/>
    </row>
    <row r="11" spans="1:6" x14ac:dyDescent="0.25">
      <c r="A11" s="337"/>
      <c r="B11" s="338"/>
      <c r="C11" s="339"/>
      <c r="D11" s="339"/>
      <c r="E11" s="340"/>
      <c r="F11" s="248"/>
    </row>
    <row r="12" spans="1:6" ht="25.5" x14ac:dyDescent="0.25">
      <c r="A12" s="492">
        <v>2</v>
      </c>
      <c r="B12" s="147" t="s">
        <v>361</v>
      </c>
      <c r="C12" s="490" t="s">
        <v>107</v>
      </c>
      <c r="D12" s="491"/>
      <c r="E12" s="148">
        <f>AVERAGE(C15:E15)</f>
        <v>18210</v>
      </c>
      <c r="F12" s="248"/>
    </row>
    <row r="13" spans="1:6" ht="25.5" x14ac:dyDescent="0.25">
      <c r="A13" s="493"/>
      <c r="B13" s="149" t="s">
        <v>108</v>
      </c>
      <c r="C13" s="407" t="s">
        <v>363</v>
      </c>
      <c r="D13" s="150" t="s">
        <v>364</v>
      </c>
      <c r="E13" s="151"/>
      <c r="F13" s="248"/>
    </row>
    <row r="14" spans="1:6" x14ac:dyDescent="0.25">
      <c r="A14" s="493"/>
      <c r="B14" s="152" t="s">
        <v>22</v>
      </c>
      <c r="C14" s="153" t="s">
        <v>365</v>
      </c>
      <c r="D14" s="153" t="s">
        <v>365</v>
      </c>
      <c r="E14" s="154"/>
      <c r="F14" s="248"/>
    </row>
    <row r="15" spans="1:6" x14ac:dyDescent="0.25">
      <c r="A15" s="493"/>
      <c r="B15" s="155" t="s">
        <v>109</v>
      </c>
      <c r="C15" s="156">
        <v>21000</v>
      </c>
      <c r="D15" s="156">
        <v>15420</v>
      </c>
      <c r="E15" s="157"/>
      <c r="F15" s="248"/>
    </row>
    <row r="16" spans="1:6" x14ac:dyDescent="0.25">
      <c r="A16" s="494"/>
      <c r="B16" s="68"/>
      <c r="C16" s="65"/>
      <c r="D16" s="66"/>
      <c r="E16" s="67"/>
      <c r="F16" s="248"/>
    </row>
    <row r="17" spans="1:6" s="70" customFormat="1" x14ac:dyDescent="0.25">
      <c r="A17" s="341"/>
      <c r="B17" s="69"/>
      <c r="C17" s="497"/>
      <c r="D17" s="497"/>
      <c r="E17" s="498"/>
      <c r="F17" s="427"/>
    </row>
    <row r="18" spans="1:6" s="70" customFormat="1" ht="25.5" x14ac:dyDescent="0.25">
      <c r="A18" s="492">
        <v>3</v>
      </c>
      <c r="B18" s="147" t="s">
        <v>362</v>
      </c>
      <c r="C18" s="490" t="s">
        <v>107</v>
      </c>
      <c r="D18" s="491"/>
      <c r="E18" s="148">
        <f>AVERAGE(C21:E21)</f>
        <v>2724</v>
      </c>
      <c r="F18" s="427"/>
    </row>
    <row r="19" spans="1:6" s="70" customFormat="1" ht="25.5" x14ac:dyDescent="0.25">
      <c r="A19" s="493"/>
      <c r="B19" s="149" t="s">
        <v>108</v>
      </c>
      <c r="C19" s="407" t="s">
        <v>363</v>
      </c>
      <c r="D19" s="150" t="s">
        <v>364</v>
      </c>
      <c r="E19" s="151"/>
      <c r="F19" s="427"/>
    </row>
    <row r="20" spans="1:6" s="70" customFormat="1" x14ac:dyDescent="0.25">
      <c r="A20" s="493"/>
      <c r="B20" s="152" t="s">
        <v>22</v>
      </c>
      <c r="C20" s="153" t="s">
        <v>365</v>
      </c>
      <c r="D20" s="153" t="s">
        <v>365</v>
      </c>
      <c r="E20" s="154"/>
      <c r="F20" s="427"/>
    </row>
    <row r="21" spans="1:6" x14ac:dyDescent="0.25">
      <c r="A21" s="493"/>
      <c r="B21" s="155" t="s">
        <v>109</v>
      </c>
      <c r="C21" s="156">
        <v>3099</v>
      </c>
      <c r="D21" s="156">
        <v>2349</v>
      </c>
      <c r="E21" s="342"/>
      <c r="F21" s="248"/>
    </row>
    <row r="22" spans="1:6" x14ac:dyDescent="0.25">
      <c r="A22" s="494"/>
      <c r="B22" s="68"/>
      <c r="C22" s="65"/>
      <c r="D22" s="66"/>
      <c r="E22" s="67"/>
      <c r="F22" s="248"/>
    </row>
    <row r="23" spans="1:6" x14ac:dyDescent="0.25">
      <c r="A23" s="337"/>
      <c r="B23" s="338"/>
      <c r="C23" s="339"/>
      <c r="D23" s="339"/>
      <c r="E23" s="340"/>
      <c r="F23" s="248"/>
    </row>
    <row r="24" spans="1:6" x14ac:dyDescent="0.25">
      <c r="A24" s="492">
        <v>4</v>
      </c>
      <c r="B24" s="147" t="s">
        <v>372</v>
      </c>
      <c r="C24" s="490" t="s">
        <v>107</v>
      </c>
      <c r="D24" s="491"/>
      <c r="E24" s="148">
        <f>SUM(C27:E27)/3</f>
        <v>46.636666666666663</v>
      </c>
      <c r="F24" s="248"/>
    </row>
    <row r="25" spans="1:6" x14ac:dyDescent="0.25">
      <c r="A25" s="493"/>
      <c r="B25" s="149" t="s">
        <v>108</v>
      </c>
      <c r="C25" s="150" t="s">
        <v>374</v>
      </c>
      <c r="D25" s="150" t="s">
        <v>256</v>
      </c>
      <c r="E25" s="151" t="s">
        <v>377</v>
      </c>
      <c r="F25" s="248"/>
    </row>
    <row r="26" spans="1:6" ht="63.75" customHeight="1" x14ac:dyDescent="0.25">
      <c r="A26" s="493"/>
      <c r="B26" s="152" t="s">
        <v>22</v>
      </c>
      <c r="C26" s="577" t="s">
        <v>373</v>
      </c>
      <c r="D26" s="576" t="s">
        <v>375</v>
      </c>
      <c r="E26" s="578" t="s">
        <v>376</v>
      </c>
      <c r="F26" s="248"/>
    </row>
    <row r="27" spans="1:6" x14ac:dyDescent="0.25">
      <c r="A27" s="493"/>
      <c r="B27" s="155" t="s">
        <v>109</v>
      </c>
      <c r="C27" s="251">
        <v>48.94</v>
      </c>
      <c r="D27" s="156">
        <v>45.99</v>
      </c>
      <c r="E27" s="342">
        <v>44.98</v>
      </c>
      <c r="F27" s="248"/>
    </row>
    <row r="28" spans="1:6" x14ac:dyDescent="0.25">
      <c r="A28" s="494"/>
      <c r="B28" s="68"/>
      <c r="C28" s="65"/>
      <c r="D28" s="66"/>
      <c r="E28" s="67"/>
      <c r="F28" s="248"/>
    </row>
    <row r="29" spans="1:6" x14ac:dyDescent="0.25">
      <c r="A29" s="337"/>
      <c r="B29" s="338"/>
      <c r="C29" s="339"/>
      <c r="D29" s="339"/>
      <c r="E29" s="340"/>
    </row>
    <row r="30" spans="1:6" x14ac:dyDescent="0.25">
      <c r="A30" s="492">
        <v>5</v>
      </c>
      <c r="B30" s="147" t="s">
        <v>419</v>
      </c>
      <c r="C30" s="490" t="s">
        <v>107</v>
      </c>
      <c r="D30" s="491"/>
      <c r="E30" s="148">
        <f>AVERAGE(C33:E33)</f>
        <v>106.66666666666667</v>
      </c>
    </row>
    <row r="31" spans="1:6" x14ac:dyDescent="0.25">
      <c r="A31" s="493"/>
      <c r="B31" s="149" t="s">
        <v>108</v>
      </c>
      <c r="C31" s="150" t="s">
        <v>420</v>
      </c>
      <c r="D31" s="150" t="s">
        <v>422</v>
      </c>
      <c r="E31" s="151" t="s">
        <v>423</v>
      </c>
    </row>
    <row r="32" spans="1:6" ht="51" customHeight="1" x14ac:dyDescent="0.25">
      <c r="A32" s="493"/>
      <c r="B32" s="152" t="s">
        <v>22</v>
      </c>
      <c r="C32" s="153" t="s">
        <v>421</v>
      </c>
      <c r="D32" s="153" t="s">
        <v>421</v>
      </c>
      <c r="E32" s="153" t="s">
        <v>421</v>
      </c>
    </row>
    <row r="33" spans="1:5" x14ac:dyDescent="0.25">
      <c r="A33" s="493"/>
      <c r="B33" s="155" t="s">
        <v>109</v>
      </c>
      <c r="C33" s="156">
        <v>110</v>
      </c>
      <c r="D33" s="156">
        <v>110</v>
      </c>
      <c r="E33" s="157">
        <v>100</v>
      </c>
    </row>
    <row r="34" spans="1:5" x14ac:dyDescent="0.25">
      <c r="A34" s="494"/>
      <c r="B34" s="68"/>
      <c r="C34" s="65"/>
      <c r="D34" s="66"/>
      <c r="E34" s="67"/>
    </row>
    <row r="35" spans="1:5" x14ac:dyDescent="0.25">
      <c r="A35" s="337"/>
      <c r="B35" s="338"/>
      <c r="C35" s="339"/>
      <c r="D35" s="339"/>
      <c r="E35" s="340"/>
    </row>
    <row r="36" spans="1:5" x14ac:dyDescent="0.25">
      <c r="A36" s="492">
        <v>6</v>
      </c>
      <c r="B36" s="147" t="s">
        <v>672</v>
      </c>
      <c r="C36" s="490" t="s">
        <v>107</v>
      </c>
      <c r="D36" s="491"/>
      <c r="E36" s="148">
        <f>AVERAGE(C39:E39)</f>
        <v>12.333333333333334</v>
      </c>
    </row>
    <row r="37" spans="1:5" x14ac:dyDescent="0.25">
      <c r="A37" s="493"/>
      <c r="B37" s="149" t="s">
        <v>108</v>
      </c>
      <c r="C37" s="150" t="s">
        <v>671</v>
      </c>
      <c r="D37" s="150" t="s">
        <v>676</v>
      </c>
      <c r="E37" s="151" t="s">
        <v>677</v>
      </c>
    </row>
    <row r="38" spans="1:5" x14ac:dyDescent="0.25">
      <c r="A38" s="493"/>
      <c r="B38" s="152" t="s">
        <v>22</v>
      </c>
      <c r="C38" s="153" t="s">
        <v>421</v>
      </c>
      <c r="D38" s="153" t="s">
        <v>421</v>
      </c>
      <c r="E38" s="153" t="s">
        <v>421</v>
      </c>
    </row>
    <row r="39" spans="1:5" x14ac:dyDescent="0.25">
      <c r="A39" s="493"/>
      <c r="B39" s="155" t="s">
        <v>109</v>
      </c>
      <c r="C39" s="156">
        <v>12</v>
      </c>
      <c r="D39" s="156">
        <v>11</v>
      </c>
      <c r="E39" s="157">
        <v>14</v>
      </c>
    </row>
    <row r="40" spans="1:5" x14ac:dyDescent="0.25">
      <c r="A40" s="494"/>
      <c r="B40" s="68"/>
      <c r="C40" s="65"/>
      <c r="D40" s="66"/>
      <c r="E40" s="67"/>
    </row>
    <row r="41" spans="1:5" x14ac:dyDescent="0.25">
      <c r="A41" s="337"/>
      <c r="B41" s="338"/>
      <c r="C41" s="339"/>
      <c r="D41" s="339"/>
      <c r="E41" s="340"/>
    </row>
    <row r="42" spans="1:5" x14ac:dyDescent="0.25">
      <c r="A42" s="492">
        <v>7</v>
      </c>
      <c r="B42" s="147"/>
      <c r="C42" s="490"/>
      <c r="D42" s="491"/>
      <c r="E42" s="148"/>
    </row>
    <row r="43" spans="1:5" x14ac:dyDescent="0.25">
      <c r="A43" s="493"/>
      <c r="B43" s="149"/>
      <c r="C43" s="150"/>
      <c r="D43" s="150"/>
      <c r="E43" s="151"/>
    </row>
    <row r="44" spans="1:5" x14ac:dyDescent="0.25">
      <c r="A44" s="493"/>
      <c r="B44" s="152"/>
      <c r="C44" s="153"/>
      <c r="D44" s="153"/>
      <c r="E44" s="153"/>
    </row>
    <row r="45" spans="1:5" x14ac:dyDescent="0.25">
      <c r="A45" s="493"/>
      <c r="B45" s="155"/>
      <c r="C45" s="156"/>
      <c r="D45" s="156"/>
      <c r="E45" s="157"/>
    </row>
    <row r="46" spans="1:5" x14ac:dyDescent="0.25">
      <c r="A46" s="494"/>
      <c r="B46" s="68"/>
      <c r="C46" s="65"/>
      <c r="D46" s="66"/>
      <c r="E46" s="67"/>
    </row>
    <row r="47" spans="1:5" x14ac:dyDescent="0.25">
      <c r="A47" s="337"/>
      <c r="B47" s="338"/>
      <c r="C47" s="339"/>
      <c r="D47" s="339"/>
      <c r="E47" s="340"/>
    </row>
    <row r="48" spans="1:5" x14ac:dyDescent="0.25">
      <c r="A48" s="492">
        <v>8</v>
      </c>
      <c r="B48" s="147"/>
      <c r="C48" s="490"/>
      <c r="D48" s="491"/>
      <c r="E48" s="148"/>
    </row>
    <row r="49" spans="1:5" x14ac:dyDescent="0.25">
      <c r="A49" s="493"/>
      <c r="B49" s="149"/>
      <c r="C49" s="150"/>
      <c r="D49" s="150"/>
      <c r="E49" s="151"/>
    </row>
    <row r="50" spans="1:5" x14ac:dyDescent="0.25">
      <c r="A50" s="493"/>
      <c r="B50" s="152"/>
      <c r="C50" s="153"/>
      <c r="D50" s="153"/>
      <c r="E50" s="154"/>
    </row>
    <row r="51" spans="1:5" x14ac:dyDescent="0.25">
      <c r="A51" s="493"/>
      <c r="B51" s="155"/>
      <c r="C51" s="156"/>
      <c r="D51" s="156"/>
      <c r="E51" s="157"/>
    </row>
    <row r="52" spans="1:5" x14ac:dyDescent="0.25">
      <c r="A52" s="494"/>
      <c r="B52" s="68"/>
      <c r="C52" s="65"/>
      <c r="D52" s="66"/>
      <c r="E52" s="67"/>
    </row>
    <row r="53" spans="1:5" x14ac:dyDescent="0.25">
      <c r="A53" s="337"/>
      <c r="B53" s="338"/>
      <c r="C53" s="339"/>
      <c r="D53" s="339"/>
      <c r="E53" s="340"/>
    </row>
    <row r="54" spans="1:5" x14ac:dyDescent="0.25">
      <c r="A54" s="492">
        <v>9</v>
      </c>
      <c r="B54" s="147"/>
      <c r="C54" s="490"/>
      <c r="D54" s="491"/>
      <c r="E54" s="148"/>
    </row>
    <row r="55" spans="1:5" x14ac:dyDescent="0.25">
      <c r="A55" s="493"/>
      <c r="B55" s="149"/>
      <c r="C55" s="150"/>
      <c r="D55" s="150"/>
      <c r="E55" s="151"/>
    </row>
    <row r="56" spans="1:5" x14ac:dyDescent="0.25">
      <c r="A56" s="493"/>
      <c r="B56" s="152"/>
      <c r="C56" s="153"/>
      <c r="D56" s="153"/>
      <c r="E56" s="154"/>
    </row>
    <row r="57" spans="1:5" x14ac:dyDescent="0.25">
      <c r="A57" s="493"/>
      <c r="B57" s="155"/>
      <c r="C57" s="156"/>
      <c r="D57" s="156"/>
      <c r="E57" s="157"/>
    </row>
    <row r="58" spans="1:5" x14ac:dyDescent="0.25">
      <c r="A58" s="494"/>
      <c r="B58" s="68"/>
      <c r="C58" s="65"/>
      <c r="D58" s="66"/>
      <c r="E58" s="67"/>
    </row>
    <row r="59" spans="1:5" x14ac:dyDescent="0.25">
      <c r="A59" s="337"/>
      <c r="B59" s="338"/>
      <c r="C59" s="339"/>
      <c r="D59" s="339"/>
      <c r="E59" s="340"/>
    </row>
    <row r="60" spans="1:5" x14ac:dyDescent="0.25">
      <c r="A60" s="492">
        <v>10</v>
      </c>
      <c r="B60" s="147"/>
      <c r="C60" s="490"/>
      <c r="D60" s="491"/>
      <c r="E60" s="148"/>
    </row>
    <row r="61" spans="1:5" x14ac:dyDescent="0.25">
      <c r="A61" s="493"/>
      <c r="B61" s="149"/>
      <c r="C61" s="150"/>
      <c r="D61" s="150"/>
      <c r="E61" s="151"/>
    </row>
    <row r="62" spans="1:5" x14ac:dyDescent="0.25">
      <c r="A62" s="493"/>
      <c r="B62" s="152"/>
      <c r="C62" s="153"/>
      <c r="D62" s="153"/>
      <c r="E62" s="154"/>
    </row>
    <row r="63" spans="1:5" x14ac:dyDescent="0.25">
      <c r="A63" s="493"/>
      <c r="B63" s="155"/>
      <c r="C63" s="156"/>
      <c r="D63" s="156"/>
      <c r="E63" s="157"/>
    </row>
    <row r="64" spans="1:5" x14ac:dyDescent="0.25">
      <c r="A64" s="494"/>
      <c r="B64" s="68"/>
      <c r="C64" s="65"/>
      <c r="D64" s="66"/>
      <c r="E64" s="67"/>
    </row>
    <row r="65" spans="1:5" x14ac:dyDescent="0.25">
      <c r="A65" s="337"/>
      <c r="B65" s="338"/>
      <c r="C65" s="339"/>
      <c r="D65" s="339"/>
      <c r="E65" s="340"/>
    </row>
    <row r="66" spans="1:5" x14ac:dyDescent="0.25">
      <c r="A66" s="492">
        <v>11</v>
      </c>
      <c r="B66" s="147"/>
      <c r="C66" s="490"/>
      <c r="D66" s="491"/>
      <c r="E66" s="148"/>
    </row>
    <row r="67" spans="1:5" x14ac:dyDescent="0.25">
      <c r="A67" s="493"/>
      <c r="B67" s="149"/>
      <c r="C67" s="150"/>
      <c r="D67" s="150"/>
      <c r="E67" s="151"/>
    </row>
    <row r="68" spans="1:5" x14ac:dyDescent="0.25">
      <c r="A68" s="493"/>
      <c r="B68" s="152"/>
      <c r="C68" s="153"/>
      <c r="D68" s="153"/>
      <c r="E68" s="154"/>
    </row>
    <row r="69" spans="1:5" x14ac:dyDescent="0.25">
      <c r="A69" s="493"/>
      <c r="B69" s="155"/>
      <c r="C69" s="156"/>
      <c r="D69" s="156"/>
      <c r="E69" s="157"/>
    </row>
    <row r="70" spans="1:5" x14ac:dyDescent="0.25">
      <c r="A70" s="494"/>
      <c r="B70" s="68"/>
      <c r="C70" s="65"/>
      <c r="D70" s="66"/>
      <c r="E70" s="67"/>
    </row>
    <row r="71" spans="1:5" x14ac:dyDescent="0.25">
      <c r="A71" s="337"/>
      <c r="B71" s="338"/>
      <c r="C71" s="339"/>
      <c r="D71" s="339"/>
      <c r="E71" s="340"/>
    </row>
    <row r="72" spans="1:5" x14ac:dyDescent="0.25">
      <c r="A72" s="492">
        <v>12</v>
      </c>
      <c r="B72" s="147"/>
      <c r="C72" s="490"/>
      <c r="D72" s="491"/>
      <c r="E72" s="148"/>
    </row>
    <row r="73" spans="1:5" x14ac:dyDescent="0.25">
      <c r="A73" s="493"/>
      <c r="B73" s="149"/>
      <c r="C73" s="150"/>
      <c r="D73" s="150"/>
      <c r="E73" s="151"/>
    </row>
    <row r="74" spans="1:5" x14ac:dyDescent="0.25">
      <c r="A74" s="493"/>
      <c r="B74" s="152"/>
      <c r="C74" s="153"/>
      <c r="D74" s="153"/>
      <c r="E74" s="154"/>
    </row>
    <row r="75" spans="1:5" x14ac:dyDescent="0.25">
      <c r="A75" s="493"/>
      <c r="B75" s="155"/>
      <c r="C75" s="156"/>
      <c r="D75" s="156"/>
      <c r="E75" s="157"/>
    </row>
    <row r="76" spans="1:5" x14ac:dyDescent="0.25">
      <c r="A76" s="494"/>
      <c r="B76" s="68"/>
      <c r="C76" s="65"/>
      <c r="D76" s="66"/>
      <c r="E76" s="67"/>
    </row>
    <row r="77" spans="1:5" x14ac:dyDescent="0.25">
      <c r="A77" s="337"/>
      <c r="B77" s="338"/>
      <c r="C77" s="339"/>
      <c r="D77" s="339"/>
      <c r="E77" s="340"/>
    </row>
    <row r="78" spans="1:5" x14ac:dyDescent="0.25">
      <c r="A78" s="492">
        <v>13</v>
      </c>
      <c r="B78" s="147"/>
      <c r="C78" s="490"/>
      <c r="D78" s="491"/>
      <c r="E78" s="148"/>
    </row>
    <row r="79" spans="1:5" x14ac:dyDescent="0.25">
      <c r="A79" s="493"/>
      <c r="B79" s="149"/>
      <c r="C79" s="150"/>
      <c r="D79" s="150"/>
      <c r="E79" s="151"/>
    </row>
    <row r="80" spans="1:5" x14ac:dyDescent="0.25">
      <c r="A80" s="493"/>
      <c r="B80" s="152"/>
      <c r="C80" s="153"/>
      <c r="D80" s="153"/>
      <c r="E80" s="154"/>
    </row>
    <row r="81" spans="1:5" x14ac:dyDescent="0.25">
      <c r="A81" s="493"/>
      <c r="B81" s="155"/>
      <c r="C81" s="156"/>
      <c r="D81" s="156"/>
      <c r="E81" s="157"/>
    </row>
    <row r="82" spans="1:5" x14ac:dyDescent="0.25">
      <c r="A82" s="494"/>
      <c r="B82" s="68"/>
      <c r="C82" s="65"/>
      <c r="D82" s="66"/>
      <c r="E82" s="67"/>
    </row>
    <row r="83" spans="1:5" x14ac:dyDescent="0.25">
      <c r="A83" s="337"/>
      <c r="B83" s="338"/>
      <c r="C83" s="339"/>
      <c r="D83" s="339"/>
      <c r="E83" s="340"/>
    </row>
    <row r="84" spans="1:5" x14ac:dyDescent="0.25">
      <c r="A84" s="492">
        <v>14</v>
      </c>
      <c r="B84" s="147"/>
      <c r="C84" s="490"/>
      <c r="D84" s="491"/>
      <c r="E84" s="148"/>
    </row>
    <row r="85" spans="1:5" x14ac:dyDescent="0.25">
      <c r="A85" s="493"/>
      <c r="B85" s="149"/>
      <c r="C85" s="150"/>
      <c r="D85" s="150"/>
      <c r="E85" s="151"/>
    </row>
    <row r="86" spans="1:5" ht="51" customHeight="1" x14ac:dyDescent="0.25">
      <c r="A86" s="493"/>
      <c r="B86" s="152"/>
      <c r="C86" s="154"/>
      <c r="D86" s="153"/>
      <c r="E86" s="154"/>
    </row>
    <row r="87" spans="1:5" x14ac:dyDescent="0.25">
      <c r="A87" s="493"/>
      <c r="B87" s="155"/>
      <c r="C87" s="156"/>
      <c r="D87" s="156"/>
      <c r="E87" s="157"/>
    </row>
    <row r="88" spans="1:5" x14ac:dyDescent="0.25">
      <c r="A88" s="494"/>
      <c r="B88" s="68"/>
      <c r="C88" s="65"/>
      <c r="D88" s="66"/>
      <c r="E88" s="67"/>
    </row>
    <row r="89" spans="1:5" x14ac:dyDescent="0.25">
      <c r="A89" s="337"/>
      <c r="B89" s="338"/>
      <c r="C89" s="339"/>
      <c r="D89" s="339"/>
      <c r="E89" s="340"/>
    </row>
    <row r="90" spans="1:5" x14ac:dyDescent="0.25">
      <c r="A90" s="492">
        <v>15</v>
      </c>
      <c r="B90" s="147"/>
      <c r="C90" s="490"/>
      <c r="D90" s="491"/>
      <c r="E90" s="148"/>
    </row>
    <row r="91" spans="1:5" x14ac:dyDescent="0.25">
      <c r="A91" s="493"/>
      <c r="B91" s="149"/>
      <c r="C91" s="150"/>
      <c r="D91" s="150"/>
      <c r="E91" s="151"/>
    </row>
    <row r="92" spans="1:5" x14ac:dyDescent="0.25">
      <c r="A92" s="493"/>
      <c r="B92" s="152"/>
      <c r="C92" s="153"/>
      <c r="D92" s="153"/>
      <c r="E92" s="154"/>
    </row>
    <row r="93" spans="1:5" x14ac:dyDescent="0.25">
      <c r="A93" s="493"/>
      <c r="B93" s="155"/>
      <c r="C93" s="156"/>
      <c r="D93" s="156"/>
      <c r="E93" s="157"/>
    </row>
    <row r="94" spans="1:5" x14ac:dyDescent="0.25">
      <c r="A94" s="494"/>
      <c r="B94" s="68"/>
      <c r="C94" s="65"/>
      <c r="D94" s="66"/>
      <c r="E94" s="67"/>
    </row>
    <row r="95" spans="1:5" x14ac:dyDescent="0.25">
      <c r="A95" s="343"/>
      <c r="B95" s="158"/>
      <c r="C95" s="159"/>
      <c r="D95" s="159"/>
      <c r="E95" s="344"/>
    </row>
    <row r="96" spans="1:5" x14ac:dyDescent="0.25">
      <c r="A96" s="492">
        <v>17</v>
      </c>
      <c r="B96" s="147"/>
      <c r="C96" s="490"/>
      <c r="D96" s="491"/>
      <c r="E96" s="148"/>
    </row>
    <row r="97" spans="1:5" x14ac:dyDescent="0.25">
      <c r="A97" s="493"/>
      <c r="B97" s="149"/>
      <c r="C97" s="150"/>
      <c r="D97" s="150"/>
      <c r="E97" s="151"/>
    </row>
    <row r="98" spans="1:5" x14ac:dyDescent="0.25">
      <c r="A98" s="493"/>
      <c r="B98" s="152"/>
      <c r="C98" s="153"/>
      <c r="D98" s="153"/>
      <c r="E98" s="154"/>
    </row>
    <row r="99" spans="1:5" x14ac:dyDescent="0.25">
      <c r="A99" s="493"/>
      <c r="B99" s="155"/>
      <c r="C99" s="156"/>
      <c r="D99" s="156"/>
      <c r="E99" s="157"/>
    </row>
    <row r="100" spans="1:5" x14ac:dyDescent="0.25">
      <c r="A100" s="494"/>
      <c r="B100" s="68"/>
      <c r="C100" s="65"/>
      <c r="D100" s="66"/>
      <c r="E100" s="67"/>
    </row>
    <row r="101" spans="1:5" x14ac:dyDescent="0.25">
      <c r="A101" s="337"/>
      <c r="B101" s="338"/>
      <c r="C101" s="339"/>
      <c r="D101" s="339"/>
      <c r="E101" s="340"/>
    </row>
    <row r="102" spans="1:5" x14ac:dyDescent="0.25">
      <c r="A102" s="492">
        <v>18</v>
      </c>
      <c r="B102" s="147"/>
      <c r="C102" s="490"/>
      <c r="D102" s="491"/>
      <c r="E102" s="148"/>
    </row>
    <row r="103" spans="1:5" x14ac:dyDescent="0.25">
      <c r="A103" s="493"/>
      <c r="B103" s="149"/>
      <c r="C103" s="150"/>
      <c r="D103" s="150"/>
      <c r="E103" s="151"/>
    </row>
    <row r="104" spans="1:5" x14ac:dyDescent="0.25">
      <c r="A104" s="493"/>
      <c r="B104" s="152"/>
      <c r="C104" s="153"/>
      <c r="D104" s="153"/>
      <c r="E104" s="154"/>
    </row>
    <row r="105" spans="1:5" x14ac:dyDescent="0.25">
      <c r="A105" s="493"/>
      <c r="B105" s="155"/>
      <c r="C105" s="156"/>
      <c r="D105" s="156"/>
      <c r="E105" s="157"/>
    </row>
    <row r="106" spans="1:5" x14ac:dyDescent="0.25">
      <c r="A106" s="494"/>
      <c r="B106" s="68"/>
      <c r="C106" s="65"/>
      <c r="D106" s="66"/>
      <c r="E106" s="67"/>
    </row>
    <row r="107" spans="1:5" x14ac:dyDescent="0.25">
      <c r="A107" s="337"/>
      <c r="B107" s="338"/>
      <c r="C107" s="339"/>
      <c r="D107" s="339"/>
      <c r="E107" s="340"/>
    </row>
    <row r="108" spans="1:5" x14ac:dyDescent="0.25">
      <c r="A108" s="492">
        <v>19</v>
      </c>
      <c r="B108" s="147"/>
      <c r="C108" s="490"/>
      <c r="D108" s="491"/>
      <c r="E108" s="148"/>
    </row>
    <row r="109" spans="1:5" x14ac:dyDescent="0.25">
      <c r="A109" s="493"/>
      <c r="B109" s="149"/>
      <c r="C109" s="150"/>
      <c r="D109" s="150"/>
      <c r="E109" s="151"/>
    </row>
    <row r="110" spans="1:5" x14ac:dyDescent="0.25">
      <c r="A110" s="493"/>
      <c r="B110" s="152"/>
      <c r="C110" s="153"/>
      <c r="D110" s="153"/>
      <c r="E110" s="154"/>
    </row>
    <row r="111" spans="1:5" x14ac:dyDescent="0.25">
      <c r="A111" s="493"/>
      <c r="B111" s="155"/>
      <c r="C111" s="156"/>
      <c r="D111" s="156"/>
      <c r="E111" s="157"/>
    </row>
    <row r="112" spans="1:5" x14ac:dyDescent="0.25">
      <c r="A112" s="494"/>
      <c r="B112" s="68"/>
      <c r="C112" s="65"/>
      <c r="D112" s="66"/>
      <c r="E112" s="67"/>
    </row>
    <row r="113" spans="1:5" x14ac:dyDescent="0.25">
      <c r="A113" s="337"/>
      <c r="B113" s="338"/>
      <c r="C113" s="339"/>
      <c r="D113" s="339"/>
      <c r="E113" s="340"/>
    </row>
    <row r="114" spans="1:5" x14ac:dyDescent="0.25">
      <c r="A114" s="492">
        <v>20</v>
      </c>
      <c r="B114" s="147"/>
      <c r="C114" s="490"/>
      <c r="D114" s="491"/>
      <c r="E114" s="148"/>
    </row>
    <row r="115" spans="1:5" x14ac:dyDescent="0.25">
      <c r="A115" s="493"/>
      <c r="B115" s="149"/>
      <c r="C115" s="150"/>
      <c r="D115" s="150"/>
      <c r="E115" s="151"/>
    </row>
    <row r="116" spans="1:5" x14ac:dyDescent="0.25">
      <c r="A116" s="493"/>
      <c r="B116" s="152"/>
      <c r="C116" s="153"/>
      <c r="D116" s="153"/>
      <c r="E116" s="154"/>
    </row>
    <row r="117" spans="1:5" x14ac:dyDescent="0.25">
      <c r="A117" s="493"/>
      <c r="B117" s="155"/>
      <c r="C117" s="156"/>
      <c r="D117" s="156"/>
      <c r="E117" s="157"/>
    </row>
    <row r="118" spans="1:5" x14ac:dyDescent="0.25">
      <c r="A118" s="494"/>
      <c r="B118" s="68"/>
      <c r="C118" s="65"/>
      <c r="D118" s="66"/>
      <c r="E118" s="67"/>
    </row>
    <row r="119" spans="1:5" x14ac:dyDescent="0.25">
      <c r="A119" s="337"/>
      <c r="B119" s="338"/>
      <c r="C119" s="339"/>
      <c r="D119" s="339"/>
      <c r="E119" s="340"/>
    </row>
    <row r="120" spans="1:5" x14ac:dyDescent="0.25">
      <c r="A120" s="492">
        <v>21</v>
      </c>
      <c r="B120" s="147"/>
      <c r="C120" s="490"/>
      <c r="D120" s="491"/>
      <c r="E120" s="148"/>
    </row>
    <row r="121" spans="1:5" x14ac:dyDescent="0.25">
      <c r="A121" s="493"/>
      <c r="B121" s="149"/>
      <c r="C121" s="150"/>
      <c r="D121" s="150"/>
      <c r="E121" s="151"/>
    </row>
    <row r="122" spans="1:5" x14ac:dyDescent="0.25">
      <c r="A122" s="493"/>
      <c r="B122" s="152"/>
      <c r="C122" s="153"/>
      <c r="D122" s="153"/>
      <c r="E122" s="154"/>
    </row>
    <row r="123" spans="1:5" x14ac:dyDescent="0.25">
      <c r="A123" s="493"/>
      <c r="B123" s="155"/>
      <c r="C123" s="156"/>
      <c r="D123" s="156"/>
      <c r="E123" s="157"/>
    </row>
    <row r="124" spans="1:5" x14ac:dyDescent="0.25">
      <c r="A124" s="494"/>
      <c r="B124" s="68"/>
      <c r="C124" s="65"/>
      <c r="D124" s="66"/>
      <c r="E124" s="67"/>
    </row>
    <row r="125" spans="1:5" x14ac:dyDescent="0.25">
      <c r="A125" s="337"/>
      <c r="B125" s="338"/>
      <c r="C125" s="339"/>
      <c r="D125" s="339"/>
      <c r="E125" s="340"/>
    </row>
    <row r="126" spans="1:5" x14ac:dyDescent="0.25">
      <c r="A126" s="492">
        <v>22</v>
      </c>
      <c r="B126" s="147"/>
      <c r="C126" s="490"/>
      <c r="D126" s="491"/>
      <c r="E126" s="148"/>
    </row>
    <row r="127" spans="1:5" x14ac:dyDescent="0.25">
      <c r="A127" s="493"/>
      <c r="B127" s="149"/>
      <c r="C127" s="150"/>
      <c r="D127" s="150"/>
      <c r="E127" s="151"/>
    </row>
    <row r="128" spans="1:5" x14ac:dyDescent="0.25">
      <c r="A128" s="493"/>
      <c r="B128" s="152"/>
      <c r="C128" s="153"/>
      <c r="D128" s="153"/>
      <c r="E128" s="154"/>
    </row>
    <row r="129" spans="1:5" x14ac:dyDescent="0.25">
      <c r="A129" s="493"/>
      <c r="B129" s="155"/>
      <c r="C129" s="156"/>
      <c r="D129" s="156"/>
      <c r="E129" s="157"/>
    </row>
    <row r="130" spans="1:5" x14ac:dyDescent="0.25">
      <c r="A130" s="494"/>
      <c r="B130" s="68"/>
      <c r="C130" s="65"/>
      <c r="D130" s="66"/>
      <c r="E130" s="67"/>
    </row>
    <row r="132" spans="1:5" x14ac:dyDescent="0.25">
      <c r="A132" s="492">
        <v>23</v>
      </c>
      <c r="B132" s="147"/>
      <c r="C132" s="490"/>
      <c r="D132" s="491"/>
      <c r="E132" s="148"/>
    </row>
    <row r="133" spans="1:5" x14ac:dyDescent="0.25">
      <c r="A133" s="493"/>
      <c r="B133" s="149"/>
      <c r="C133" s="150"/>
      <c r="D133" s="150"/>
      <c r="E133" s="151"/>
    </row>
    <row r="134" spans="1:5" x14ac:dyDescent="0.25">
      <c r="A134" s="493"/>
      <c r="B134" s="152"/>
      <c r="C134" s="153"/>
      <c r="D134" s="153"/>
      <c r="E134" s="154"/>
    </row>
    <row r="135" spans="1:5" x14ac:dyDescent="0.25">
      <c r="A135" s="493"/>
      <c r="B135" s="155"/>
      <c r="C135" s="156"/>
      <c r="D135" s="156"/>
      <c r="E135"/>
    </row>
    <row r="136" spans="1:5" x14ac:dyDescent="0.25">
      <c r="A136" s="494"/>
      <c r="B136" s="68"/>
      <c r="C136" s="65"/>
      <c r="D136" s="66"/>
      <c r="E136" s="67"/>
    </row>
    <row r="138" spans="1:5" x14ac:dyDescent="0.25">
      <c r="A138" s="492">
        <v>24</v>
      </c>
      <c r="B138" s="147"/>
      <c r="C138" s="490"/>
      <c r="D138" s="491"/>
      <c r="E138" s="148"/>
    </row>
    <row r="139" spans="1:5" x14ac:dyDescent="0.25">
      <c r="A139" s="493"/>
      <c r="B139" s="149"/>
      <c r="C139" s="150"/>
      <c r="D139" s="150"/>
      <c r="E139" s="151"/>
    </row>
    <row r="140" spans="1:5" x14ac:dyDescent="0.25">
      <c r="A140" s="493"/>
      <c r="B140" s="152"/>
      <c r="C140" s="153"/>
      <c r="D140" s="153"/>
      <c r="E140" s="154"/>
    </row>
    <row r="141" spans="1:5" x14ac:dyDescent="0.25">
      <c r="A141" s="493"/>
      <c r="B141" s="155"/>
      <c r="C141" s="156"/>
      <c r="D141" s="156"/>
      <c r="E141" s="156"/>
    </row>
    <row r="142" spans="1:5" x14ac:dyDescent="0.25">
      <c r="A142" s="494"/>
      <c r="B142" s="68"/>
      <c r="C142" s="65"/>
      <c r="D142" s="66"/>
      <c r="E142" s="67"/>
    </row>
    <row r="144" spans="1:5" x14ac:dyDescent="0.25">
      <c r="A144" s="492">
        <v>25</v>
      </c>
      <c r="B144" s="147"/>
      <c r="C144" s="490"/>
      <c r="D144" s="491"/>
      <c r="E144" s="148"/>
    </row>
    <row r="145" spans="1:5" x14ac:dyDescent="0.25">
      <c r="A145" s="493"/>
      <c r="B145" s="149"/>
      <c r="C145" s="150"/>
      <c r="D145" s="150"/>
      <c r="E145" s="151"/>
    </row>
    <row r="146" spans="1:5" x14ac:dyDescent="0.25">
      <c r="A146" s="493"/>
      <c r="B146" s="152"/>
      <c r="C146" s="153"/>
      <c r="D146" s="153"/>
      <c r="E146" s="154"/>
    </row>
    <row r="147" spans="1:5" x14ac:dyDescent="0.25">
      <c r="A147" s="493"/>
      <c r="B147" s="155"/>
      <c r="C147" s="212"/>
      <c r="D147" s="156"/>
      <c r="E147" s="157"/>
    </row>
    <row r="148" spans="1:5" x14ac:dyDescent="0.25">
      <c r="A148" s="494"/>
      <c r="B148" s="68"/>
      <c r="C148" s="65"/>
      <c r="D148" s="66"/>
      <c r="E148" s="67"/>
    </row>
    <row r="150" spans="1:5" x14ac:dyDescent="0.25">
      <c r="A150" s="492">
        <v>26</v>
      </c>
      <c r="B150" s="147"/>
      <c r="C150" s="490"/>
      <c r="D150" s="491"/>
      <c r="E150" s="148"/>
    </row>
    <row r="151" spans="1:5" x14ac:dyDescent="0.25">
      <c r="A151" s="493"/>
      <c r="B151" s="149"/>
      <c r="C151" s="150"/>
      <c r="D151" s="150"/>
      <c r="E151" s="150"/>
    </row>
    <row r="152" spans="1:5" x14ac:dyDescent="0.25">
      <c r="A152" s="493"/>
      <c r="B152" s="152"/>
      <c r="C152" s="153"/>
      <c r="D152" s="153"/>
      <c r="E152" s="153"/>
    </row>
    <row r="153" spans="1:5" x14ac:dyDescent="0.25">
      <c r="A153" s="493"/>
      <c r="B153" s="155"/>
      <c r="C153" s="156"/>
      <c r="D153" s="156"/>
      <c r="E153" s="157"/>
    </row>
    <row r="154" spans="1:5" x14ac:dyDescent="0.25">
      <c r="A154" s="494"/>
      <c r="B154" s="68"/>
      <c r="C154" s="65"/>
      <c r="D154" s="66"/>
      <c r="E154" s="67"/>
    </row>
    <row r="156" spans="1:5" x14ac:dyDescent="0.25">
      <c r="A156" s="492">
        <v>27</v>
      </c>
      <c r="B156" s="147"/>
      <c r="C156" s="490"/>
      <c r="D156" s="491"/>
      <c r="E156" s="148"/>
    </row>
    <row r="157" spans="1:5" x14ac:dyDescent="0.25">
      <c r="A157" s="493"/>
      <c r="B157" s="149"/>
      <c r="C157" s="150"/>
      <c r="D157" s="150"/>
      <c r="E157" s="151"/>
    </row>
    <row r="158" spans="1:5" x14ac:dyDescent="0.25">
      <c r="A158" s="493"/>
      <c r="B158" s="152"/>
      <c r="C158" s="153"/>
      <c r="D158" s="153"/>
      <c r="E158" s="153"/>
    </row>
    <row r="159" spans="1:5" x14ac:dyDescent="0.25">
      <c r="A159" s="493"/>
      <c r="B159" s="155"/>
      <c r="C159" s="156"/>
      <c r="D159" s="156"/>
      <c r="E159" s="157"/>
    </row>
    <row r="160" spans="1:5" x14ac:dyDescent="0.25">
      <c r="A160" s="494"/>
      <c r="B160" s="68"/>
      <c r="C160" s="65"/>
      <c r="D160" s="66"/>
      <c r="E160" s="67"/>
    </row>
    <row r="162" spans="1:5" x14ac:dyDescent="0.25">
      <c r="A162" s="492">
        <v>28</v>
      </c>
      <c r="B162" s="147"/>
      <c r="C162" s="490"/>
      <c r="D162" s="491"/>
      <c r="E162" s="148"/>
    </row>
    <row r="163" spans="1:5" x14ac:dyDescent="0.25">
      <c r="A163" s="493"/>
      <c r="B163" s="149"/>
      <c r="C163" s="150"/>
      <c r="D163" s="150"/>
      <c r="E163" s="151"/>
    </row>
    <row r="164" spans="1:5" s="215" customFormat="1" x14ac:dyDescent="0.25">
      <c r="A164" s="493"/>
      <c r="B164" s="152"/>
      <c r="C164" s="153"/>
      <c r="D164" s="153"/>
      <c r="E164" s="154"/>
    </row>
    <row r="165" spans="1:5" x14ac:dyDescent="0.25">
      <c r="A165" s="493"/>
      <c r="B165" s="155"/>
      <c r="C165" s="156"/>
      <c r="D165" s="156"/>
      <c r="E165" s="156"/>
    </row>
    <row r="166" spans="1:5" x14ac:dyDescent="0.25">
      <c r="A166" s="494"/>
      <c r="B166" s="68"/>
      <c r="C166" s="65"/>
      <c r="D166" s="66"/>
      <c r="E166" s="67"/>
    </row>
    <row r="168" spans="1:5" x14ac:dyDescent="0.25">
      <c r="A168" s="492">
        <v>29</v>
      </c>
      <c r="B168" s="147"/>
      <c r="C168" s="490"/>
      <c r="D168" s="491"/>
      <c r="E168" s="148"/>
    </row>
    <row r="169" spans="1:5" x14ac:dyDescent="0.25">
      <c r="A169" s="493"/>
      <c r="B169" s="149"/>
      <c r="C169" s="150"/>
      <c r="D169" s="150"/>
      <c r="E169" s="151"/>
    </row>
    <row r="170" spans="1:5" x14ac:dyDescent="0.25">
      <c r="A170" s="493"/>
      <c r="B170" s="152"/>
      <c r="C170" s="153"/>
      <c r="D170" s="153"/>
      <c r="E170" s="153"/>
    </row>
    <row r="171" spans="1:5" x14ac:dyDescent="0.25">
      <c r="A171" s="493"/>
      <c r="B171" s="155"/>
      <c r="C171" s="156"/>
      <c r="D171" s="156"/>
      <c r="E171" s="157"/>
    </row>
    <row r="172" spans="1:5" x14ac:dyDescent="0.25">
      <c r="A172" s="494"/>
      <c r="B172" s="68"/>
      <c r="C172" s="65"/>
      <c r="D172" s="66"/>
      <c r="E172" s="67"/>
    </row>
    <row r="174" spans="1:5" x14ac:dyDescent="0.25">
      <c r="A174" s="492">
        <v>30</v>
      </c>
      <c r="B174" s="147"/>
      <c r="C174" s="490"/>
      <c r="D174" s="491"/>
      <c r="E174" s="148"/>
    </row>
    <row r="175" spans="1:5" x14ac:dyDescent="0.25">
      <c r="A175" s="493"/>
      <c r="B175" s="149"/>
      <c r="C175" s="150"/>
      <c r="D175" s="150"/>
      <c r="E175" s="151"/>
    </row>
    <row r="176" spans="1:5" x14ac:dyDescent="0.25">
      <c r="A176" s="493"/>
      <c r="B176" s="152"/>
      <c r="C176" s="153"/>
      <c r="D176" s="153"/>
      <c r="E176" s="153"/>
    </row>
    <row r="177" spans="1:5" x14ac:dyDescent="0.25">
      <c r="A177" s="493"/>
      <c r="B177" s="155"/>
      <c r="C177" s="156"/>
      <c r="D177" s="156"/>
      <c r="E177" s="157"/>
    </row>
    <row r="178" spans="1:5" x14ac:dyDescent="0.25">
      <c r="A178" s="494"/>
      <c r="B178" s="68"/>
      <c r="C178" s="65"/>
      <c r="D178" s="66"/>
      <c r="E178" s="67"/>
    </row>
    <row r="180" spans="1:5" x14ac:dyDescent="0.25">
      <c r="A180" s="492">
        <v>31</v>
      </c>
      <c r="B180" s="217"/>
      <c r="C180" s="495"/>
      <c r="D180" s="496"/>
      <c r="E180" s="218"/>
    </row>
    <row r="181" spans="1:5" x14ac:dyDescent="0.25">
      <c r="A181" s="493"/>
      <c r="B181" s="219"/>
      <c r="C181" s="220"/>
      <c r="D181" s="220"/>
      <c r="E181" s="221"/>
    </row>
    <row r="182" spans="1:5" x14ac:dyDescent="0.25">
      <c r="A182" s="493"/>
      <c r="B182" s="219"/>
      <c r="C182" s="222"/>
      <c r="D182" s="222"/>
      <c r="E182" s="223"/>
    </row>
    <row r="183" spans="1:5" x14ac:dyDescent="0.25">
      <c r="A183" s="493"/>
      <c r="B183" s="224"/>
      <c r="C183" s="225"/>
      <c r="D183" s="225"/>
      <c r="E183" s="226"/>
    </row>
    <row r="184" spans="1:5" x14ac:dyDescent="0.25">
      <c r="A184" s="494"/>
      <c r="B184" s="227"/>
      <c r="C184" s="228"/>
      <c r="D184" s="229"/>
      <c r="E184" s="230"/>
    </row>
    <row r="186" spans="1:5" x14ac:dyDescent="0.25">
      <c r="A186" s="492">
        <v>32</v>
      </c>
      <c r="B186" s="217"/>
      <c r="C186" s="495"/>
      <c r="D186" s="496"/>
      <c r="E186" s="218"/>
    </row>
    <row r="187" spans="1:5" x14ac:dyDescent="0.25">
      <c r="A187" s="493"/>
      <c r="B187" s="219"/>
      <c r="C187" s="220"/>
      <c r="D187" s="220"/>
      <c r="E187" s="221"/>
    </row>
    <row r="188" spans="1:5" x14ac:dyDescent="0.25">
      <c r="A188" s="493"/>
      <c r="B188" s="219"/>
      <c r="C188" s="222"/>
      <c r="D188" s="222"/>
      <c r="E188" s="223"/>
    </row>
    <row r="189" spans="1:5" x14ac:dyDescent="0.25">
      <c r="A189" s="493"/>
      <c r="B189" s="224"/>
      <c r="C189" s="225"/>
      <c r="D189" s="225"/>
      <c r="E189" s="226"/>
    </row>
    <row r="190" spans="1:5" x14ac:dyDescent="0.25">
      <c r="A190" s="494"/>
      <c r="B190" s="227"/>
      <c r="C190" s="228"/>
      <c r="D190" s="229"/>
      <c r="E190" s="230"/>
    </row>
    <row r="192" spans="1:5" x14ac:dyDescent="0.25">
      <c r="A192" s="492">
        <v>33</v>
      </c>
      <c r="B192" s="217"/>
      <c r="C192" s="495"/>
      <c r="D192" s="496"/>
      <c r="E192" s="218"/>
    </row>
    <row r="193" spans="1:5" x14ac:dyDescent="0.25">
      <c r="A193" s="493"/>
      <c r="B193" s="219"/>
      <c r="C193" s="220"/>
      <c r="D193" s="220"/>
      <c r="E193" s="221"/>
    </row>
    <row r="194" spans="1:5" x14ac:dyDescent="0.25">
      <c r="A194" s="493"/>
      <c r="B194" s="219"/>
      <c r="C194" s="222"/>
      <c r="D194" s="222"/>
      <c r="E194" s="223"/>
    </row>
    <row r="195" spans="1:5" x14ac:dyDescent="0.25">
      <c r="A195" s="493"/>
      <c r="B195" s="224"/>
      <c r="C195" s="225"/>
      <c r="D195" s="225"/>
      <c r="E195" s="226"/>
    </row>
    <row r="196" spans="1:5" x14ac:dyDescent="0.25">
      <c r="A196" s="494"/>
      <c r="B196" s="227"/>
      <c r="C196" s="228"/>
      <c r="D196" s="229"/>
      <c r="E196" s="230"/>
    </row>
    <row r="198" spans="1:5" x14ac:dyDescent="0.25">
      <c r="A198" s="492">
        <v>34</v>
      </c>
      <c r="B198" s="217"/>
      <c r="C198" s="495"/>
      <c r="D198" s="496"/>
      <c r="E198" s="218"/>
    </row>
    <row r="199" spans="1:5" x14ac:dyDescent="0.25">
      <c r="A199" s="493"/>
      <c r="B199" s="219"/>
      <c r="C199" s="220"/>
      <c r="D199" s="220"/>
      <c r="E199" s="221"/>
    </row>
    <row r="200" spans="1:5" x14ac:dyDescent="0.25">
      <c r="A200" s="493"/>
      <c r="B200" s="219"/>
      <c r="C200" s="222"/>
      <c r="D200" s="222"/>
      <c r="E200" s="223"/>
    </row>
    <row r="201" spans="1:5" x14ac:dyDescent="0.25">
      <c r="A201" s="493"/>
      <c r="B201" s="224"/>
      <c r="C201" s="225"/>
      <c r="D201" s="225"/>
      <c r="E201" s="226"/>
    </row>
    <row r="202" spans="1:5" x14ac:dyDescent="0.25">
      <c r="A202" s="494"/>
      <c r="B202" s="227"/>
      <c r="C202" s="228"/>
      <c r="D202" s="229"/>
      <c r="E202" s="230"/>
    </row>
    <row r="204" spans="1:5" x14ac:dyDescent="0.25">
      <c r="A204" s="492">
        <v>35</v>
      </c>
      <c r="B204" s="217"/>
      <c r="C204" s="495"/>
      <c r="D204" s="496"/>
      <c r="E204" s="218"/>
    </row>
    <row r="205" spans="1:5" x14ac:dyDescent="0.25">
      <c r="A205" s="493"/>
      <c r="B205" s="219"/>
      <c r="C205" s="220"/>
      <c r="D205" s="220"/>
      <c r="E205" s="221"/>
    </row>
    <row r="206" spans="1:5" x14ac:dyDescent="0.25">
      <c r="A206" s="493"/>
      <c r="B206" s="219"/>
      <c r="C206" s="222"/>
      <c r="D206" s="222"/>
      <c r="E206" s="223"/>
    </row>
    <row r="207" spans="1:5" x14ac:dyDescent="0.25">
      <c r="A207" s="493"/>
      <c r="B207" s="224"/>
      <c r="C207" s="225"/>
      <c r="D207" s="225"/>
      <c r="E207" s="226"/>
    </row>
    <row r="208" spans="1:5" x14ac:dyDescent="0.25">
      <c r="A208" s="494"/>
      <c r="B208" s="227"/>
      <c r="C208" s="228"/>
      <c r="D208" s="229"/>
      <c r="E208" s="230"/>
    </row>
    <row r="211" spans="1:5" x14ac:dyDescent="0.25">
      <c r="A211" s="492">
        <v>37</v>
      </c>
      <c r="B211" s="217"/>
      <c r="C211" s="495"/>
      <c r="D211" s="496"/>
      <c r="E211" s="218"/>
    </row>
    <row r="212" spans="1:5" x14ac:dyDescent="0.25">
      <c r="A212" s="493"/>
      <c r="B212" s="219"/>
      <c r="C212" s="220"/>
      <c r="D212" s="220"/>
      <c r="E212" s="221"/>
    </row>
    <row r="213" spans="1:5" x14ac:dyDescent="0.25">
      <c r="A213" s="493"/>
      <c r="B213" s="219"/>
      <c r="C213" s="222"/>
      <c r="D213" s="222"/>
      <c r="E213" s="223"/>
    </row>
    <row r="214" spans="1:5" x14ac:dyDescent="0.25">
      <c r="A214" s="493"/>
      <c r="B214" s="224"/>
      <c r="C214" s="231"/>
      <c r="D214" s="225"/>
      <c r="E214" s="226"/>
    </row>
    <row r="215" spans="1:5" x14ac:dyDescent="0.25">
      <c r="A215" s="494"/>
      <c r="B215" s="227"/>
      <c r="C215" s="228"/>
      <c r="D215" s="229"/>
      <c r="E215" s="230"/>
    </row>
    <row r="217" spans="1:5" x14ac:dyDescent="0.25">
      <c r="A217" s="492">
        <v>38</v>
      </c>
      <c r="B217" s="217"/>
      <c r="C217" s="495"/>
      <c r="D217" s="496"/>
      <c r="E217" s="218"/>
    </row>
    <row r="218" spans="1:5" x14ac:dyDescent="0.25">
      <c r="A218" s="493"/>
      <c r="B218" s="219"/>
      <c r="C218" s="220"/>
      <c r="D218" s="220"/>
      <c r="E218" s="221"/>
    </row>
    <row r="219" spans="1:5" x14ac:dyDescent="0.25">
      <c r="A219" s="493"/>
      <c r="B219" s="219"/>
      <c r="C219" s="222"/>
      <c r="D219" s="222"/>
      <c r="E219" s="223"/>
    </row>
    <row r="220" spans="1:5" x14ac:dyDescent="0.25">
      <c r="A220" s="493"/>
      <c r="B220" s="224"/>
      <c r="C220" s="225"/>
      <c r="D220" s="225"/>
      <c r="E220" s="226"/>
    </row>
    <row r="221" spans="1:5" x14ac:dyDescent="0.25">
      <c r="A221" s="494"/>
      <c r="B221" s="227"/>
      <c r="C221" s="228"/>
      <c r="D221" s="229"/>
      <c r="E221" s="230"/>
    </row>
    <row r="223" spans="1:5" x14ac:dyDescent="0.25">
      <c r="A223" s="492">
        <v>39</v>
      </c>
      <c r="B223" s="217"/>
      <c r="C223" s="495"/>
      <c r="D223" s="496"/>
      <c r="E223" s="218"/>
    </row>
    <row r="224" spans="1:5" x14ac:dyDescent="0.25">
      <c r="A224" s="493"/>
      <c r="B224" s="219"/>
      <c r="C224" s="220"/>
      <c r="D224" s="220"/>
      <c r="E224" s="221"/>
    </row>
    <row r="225" spans="1:5" x14ac:dyDescent="0.25">
      <c r="A225" s="493"/>
      <c r="B225" s="219"/>
      <c r="C225" s="222"/>
      <c r="D225" s="222"/>
      <c r="E225" s="223"/>
    </row>
    <row r="226" spans="1:5" x14ac:dyDescent="0.25">
      <c r="A226" s="493"/>
      <c r="B226" s="224"/>
      <c r="C226" s="225"/>
      <c r="D226" s="225"/>
      <c r="E226" s="226"/>
    </row>
    <row r="227" spans="1:5" x14ac:dyDescent="0.25">
      <c r="A227" s="494"/>
      <c r="B227" s="227"/>
      <c r="C227" s="228"/>
      <c r="D227" s="229"/>
      <c r="E227" s="230"/>
    </row>
    <row r="229" spans="1:5" x14ac:dyDescent="0.25">
      <c r="A229" s="492">
        <v>40</v>
      </c>
      <c r="B229" s="217"/>
      <c r="C229" s="495"/>
      <c r="D229" s="496"/>
      <c r="E229" s="218"/>
    </row>
    <row r="230" spans="1:5" x14ac:dyDescent="0.25">
      <c r="A230" s="493"/>
      <c r="B230" s="219"/>
      <c r="C230" s="220"/>
      <c r="D230" s="220"/>
      <c r="E230" s="221"/>
    </row>
    <row r="231" spans="1:5" x14ac:dyDescent="0.25">
      <c r="A231" s="493"/>
      <c r="B231" s="219"/>
      <c r="C231" s="222"/>
      <c r="D231" s="222"/>
      <c r="E231" s="223"/>
    </row>
    <row r="232" spans="1:5" x14ac:dyDescent="0.25">
      <c r="A232" s="493"/>
      <c r="B232" s="224"/>
      <c r="C232" s="225"/>
      <c r="D232" s="225"/>
      <c r="E232" s="226"/>
    </row>
    <row r="233" spans="1:5" x14ac:dyDescent="0.25">
      <c r="A233" s="494"/>
      <c r="B233" s="227"/>
      <c r="C233" s="228"/>
      <c r="D233" s="229"/>
      <c r="E233" s="230"/>
    </row>
    <row r="235" spans="1:5" x14ac:dyDescent="0.25">
      <c r="A235" s="492">
        <v>41</v>
      </c>
      <c r="B235" s="217"/>
      <c r="C235" s="495"/>
      <c r="D235" s="496"/>
      <c r="E235" s="218"/>
    </row>
    <row r="236" spans="1:5" x14ac:dyDescent="0.25">
      <c r="A236" s="493"/>
      <c r="B236" s="219"/>
      <c r="C236" s="220"/>
      <c r="D236" s="220"/>
      <c r="E236" s="221"/>
    </row>
    <row r="237" spans="1:5" x14ac:dyDescent="0.25">
      <c r="A237" s="493"/>
      <c r="B237" s="219"/>
      <c r="C237" s="222"/>
      <c r="D237" s="222"/>
      <c r="E237" s="223"/>
    </row>
    <row r="238" spans="1:5" x14ac:dyDescent="0.25">
      <c r="A238" s="493"/>
      <c r="B238" s="224"/>
      <c r="C238" s="225"/>
      <c r="D238" s="225"/>
      <c r="E238" s="226"/>
    </row>
    <row r="239" spans="1:5" x14ac:dyDescent="0.25">
      <c r="A239" s="494"/>
      <c r="B239" s="227"/>
      <c r="C239" s="228"/>
      <c r="D239" s="229"/>
      <c r="E239" s="230"/>
    </row>
    <row r="241" spans="1:5" x14ac:dyDescent="0.25">
      <c r="A241" s="492">
        <v>42</v>
      </c>
      <c r="B241" s="217"/>
      <c r="C241" s="495"/>
      <c r="D241" s="496"/>
      <c r="E241" s="218"/>
    </row>
    <row r="242" spans="1:5" x14ac:dyDescent="0.25">
      <c r="A242" s="493"/>
      <c r="B242" s="219"/>
      <c r="C242" s="220"/>
      <c r="D242" s="220"/>
      <c r="E242" s="221"/>
    </row>
    <row r="243" spans="1:5" x14ac:dyDescent="0.25">
      <c r="A243" s="493"/>
      <c r="B243" s="219"/>
      <c r="C243" s="222"/>
      <c r="D243" s="222"/>
      <c r="E243" s="223"/>
    </row>
    <row r="244" spans="1:5" x14ac:dyDescent="0.25">
      <c r="A244" s="493"/>
      <c r="B244" s="224"/>
      <c r="C244" s="225"/>
      <c r="D244" s="225"/>
      <c r="E244" s="226"/>
    </row>
    <row r="245" spans="1:5" x14ac:dyDescent="0.25">
      <c r="A245" s="494"/>
      <c r="B245" s="227"/>
      <c r="C245" s="228"/>
      <c r="D245" s="229"/>
      <c r="E245" s="230"/>
    </row>
    <row r="247" spans="1:5" x14ac:dyDescent="0.25">
      <c r="A247" s="492">
        <v>43</v>
      </c>
      <c r="B247" s="217"/>
      <c r="C247" s="495"/>
      <c r="D247" s="496"/>
      <c r="E247" s="218"/>
    </row>
    <row r="248" spans="1:5" x14ac:dyDescent="0.25">
      <c r="A248" s="493"/>
      <c r="B248" s="219"/>
      <c r="C248" s="220"/>
      <c r="D248" s="220"/>
      <c r="E248" s="221"/>
    </row>
    <row r="249" spans="1:5" x14ac:dyDescent="0.25">
      <c r="A249" s="493"/>
      <c r="B249" s="219"/>
      <c r="C249" s="222"/>
      <c r="D249" s="222"/>
      <c r="E249" s="223"/>
    </row>
    <row r="250" spans="1:5" x14ac:dyDescent="0.25">
      <c r="A250" s="493"/>
      <c r="B250" s="224"/>
      <c r="C250" s="225"/>
      <c r="D250" s="225"/>
      <c r="E250" s="226"/>
    </row>
    <row r="251" spans="1:5" x14ac:dyDescent="0.25">
      <c r="A251" s="494"/>
      <c r="B251" s="227"/>
      <c r="C251" s="228"/>
      <c r="D251" s="229"/>
      <c r="E251" s="230"/>
    </row>
    <row r="253" spans="1:5" x14ac:dyDescent="0.25">
      <c r="A253" s="492">
        <v>44</v>
      </c>
      <c r="B253" s="217"/>
      <c r="C253" s="495"/>
      <c r="D253" s="496"/>
      <c r="E253" s="218"/>
    </row>
    <row r="254" spans="1:5" x14ac:dyDescent="0.25">
      <c r="A254" s="493"/>
      <c r="B254" s="219"/>
      <c r="C254" s="220"/>
      <c r="D254" s="220"/>
      <c r="E254" s="221"/>
    </row>
    <row r="255" spans="1:5" x14ac:dyDescent="0.25">
      <c r="A255" s="493"/>
      <c r="B255" s="219"/>
      <c r="C255" s="222"/>
      <c r="D255" s="222"/>
      <c r="E255" s="223"/>
    </row>
    <row r="256" spans="1:5" x14ac:dyDescent="0.25">
      <c r="A256" s="493"/>
      <c r="B256" s="224"/>
      <c r="C256" s="225"/>
      <c r="D256" s="225"/>
      <c r="E256" s="226"/>
    </row>
    <row r="257" spans="1:5" x14ac:dyDescent="0.25">
      <c r="A257" s="494"/>
      <c r="B257" s="227"/>
      <c r="C257" s="228"/>
      <c r="D257" s="229"/>
      <c r="E257" s="230"/>
    </row>
    <row r="259" spans="1:5" x14ac:dyDescent="0.25">
      <c r="A259" s="492">
        <v>45</v>
      </c>
      <c r="B259" s="217"/>
      <c r="C259" s="495"/>
      <c r="D259" s="496"/>
      <c r="E259" s="218"/>
    </row>
    <row r="260" spans="1:5" x14ac:dyDescent="0.25">
      <c r="A260" s="493"/>
      <c r="B260" s="219"/>
      <c r="C260" s="220"/>
      <c r="D260" s="220"/>
      <c r="E260" s="221"/>
    </row>
    <row r="261" spans="1:5" x14ac:dyDescent="0.25">
      <c r="A261" s="493"/>
      <c r="B261" s="219"/>
      <c r="C261" s="222"/>
      <c r="D261" s="222"/>
      <c r="E261" s="223"/>
    </row>
    <row r="262" spans="1:5" x14ac:dyDescent="0.25">
      <c r="A262" s="493"/>
      <c r="B262" s="224"/>
      <c r="C262" s="225"/>
      <c r="D262" s="225"/>
      <c r="E262" s="226"/>
    </row>
    <row r="263" spans="1:5" x14ac:dyDescent="0.25">
      <c r="A263" s="494"/>
      <c r="B263" s="227"/>
      <c r="C263" s="228"/>
      <c r="D263" s="229"/>
      <c r="E263" s="230"/>
    </row>
    <row r="265" spans="1:5" x14ac:dyDescent="0.25">
      <c r="A265" s="492">
        <v>46</v>
      </c>
      <c r="B265" s="217"/>
      <c r="C265" s="495"/>
      <c r="D265" s="496"/>
      <c r="E265" s="218"/>
    </row>
    <row r="266" spans="1:5" x14ac:dyDescent="0.25">
      <c r="A266" s="493"/>
      <c r="B266" s="219"/>
      <c r="C266" s="220"/>
      <c r="D266" s="220"/>
      <c r="E266" s="221"/>
    </row>
    <row r="267" spans="1:5" x14ac:dyDescent="0.25">
      <c r="A267" s="493"/>
      <c r="B267" s="219"/>
      <c r="C267" s="222"/>
      <c r="D267" s="222"/>
      <c r="E267" s="223"/>
    </row>
    <row r="268" spans="1:5" x14ac:dyDescent="0.25">
      <c r="A268" s="493"/>
      <c r="B268" s="224"/>
      <c r="C268" s="225"/>
      <c r="D268" s="225"/>
      <c r="E268" s="226"/>
    </row>
    <row r="269" spans="1:5" x14ac:dyDescent="0.25">
      <c r="A269" s="494"/>
      <c r="B269" s="227"/>
      <c r="C269" s="228"/>
      <c r="D269" s="229"/>
      <c r="E269" s="230"/>
    </row>
    <row r="271" spans="1:5" x14ac:dyDescent="0.25">
      <c r="A271" s="492">
        <v>47</v>
      </c>
      <c r="B271" s="217"/>
      <c r="C271" s="495"/>
      <c r="D271" s="496"/>
      <c r="E271" s="218"/>
    </row>
    <row r="272" spans="1:5" x14ac:dyDescent="0.25">
      <c r="A272" s="493"/>
      <c r="B272" s="219"/>
      <c r="C272" s="220"/>
      <c r="D272" s="220"/>
      <c r="E272" s="221"/>
    </row>
    <row r="273" spans="1:5" x14ac:dyDescent="0.25">
      <c r="A273" s="493"/>
      <c r="B273" s="219"/>
      <c r="C273" s="222"/>
      <c r="D273" s="222"/>
      <c r="E273" s="223"/>
    </row>
    <row r="274" spans="1:5" x14ac:dyDescent="0.25">
      <c r="A274" s="493"/>
      <c r="B274" s="224"/>
      <c r="C274" s="225"/>
      <c r="D274" s="225"/>
      <c r="E274" s="226"/>
    </row>
    <row r="275" spans="1:5" x14ac:dyDescent="0.25">
      <c r="A275" s="494"/>
      <c r="B275" s="227"/>
      <c r="C275" s="228"/>
      <c r="D275" s="229"/>
      <c r="E275" s="230"/>
    </row>
    <row r="277" spans="1:5" x14ac:dyDescent="0.25">
      <c r="A277" s="492">
        <v>48</v>
      </c>
      <c r="B277" s="217"/>
      <c r="C277" s="495"/>
      <c r="D277" s="496"/>
      <c r="E277" s="218"/>
    </row>
    <row r="278" spans="1:5" x14ac:dyDescent="0.25">
      <c r="A278" s="493"/>
      <c r="B278" s="219"/>
      <c r="C278" s="220"/>
      <c r="D278" s="220"/>
      <c r="E278" s="221"/>
    </row>
    <row r="279" spans="1:5" x14ac:dyDescent="0.25">
      <c r="A279" s="493"/>
      <c r="B279" s="219"/>
      <c r="C279" s="222"/>
      <c r="D279" s="222"/>
      <c r="E279" s="223"/>
    </row>
    <row r="280" spans="1:5" x14ac:dyDescent="0.25">
      <c r="A280" s="493"/>
      <c r="B280" s="224"/>
      <c r="C280" s="225"/>
      <c r="D280" s="225"/>
      <c r="E280" s="226"/>
    </row>
    <row r="281" spans="1:5" x14ac:dyDescent="0.25">
      <c r="A281" s="494"/>
      <c r="B281" s="227"/>
      <c r="C281" s="228"/>
      <c r="D281" s="229"/>
      <c r="E281" s="230"/>
    </row>
    <row r="283" spans="1:5" x14ac:dyDescent="0.25">
      <c r="A283" s="492">
        <v>49</v>
      </c>
      <c r="B283" s="217"/>
      <c r="C283" s="495"/>
      <c r="D283" s="496"/>
      <c r="E283" s="218"/>
    </row>
    <row r="284" spans="1:5" x14ac:dyDescent="0.25">
      <c r="A284" s="493"/>
      <c r="B284" s="219"/>
      <c r="C284" s="220"/>
      <c r="D284" s="220"/>
      <c r="E284" s="221"/>
    </row>
    <row r="285" spans="1:5" x14ac:dyDescent="0.25">
      <c r="A285" s="493"/>
      <c r="B285" s="219"/>
      <c r="C285" s="222"/>
      <c r="D285" s="222"/>
      <c r="E285" s="223"/>
    </row>
    <row r="286" spans="1:5" x14ac:dyDescent="0.25">
      <c r="A286" s="493"/>
      <c r="B286" s="224"/>
      <c r="C286" s="225"/>
      <c r="D286" s="225"/>
      <c r="E286" s="226"/>
    </row>
    <row r="287" spans="1:5" x14ac:dyDescent="0.25">
      <c r="A287" s="494"/>
      <c r="B287" s="227"/>
      <c r="C287" s="228"/>
      <c r="D287" s="229"/>
      <c r="E287" s="230"/>
    </row>
    <row r="289" spans="1:5" x14ac:dyDescent="0.25">
      <c r="A289" s="492">
        <v>50</v>
      </c>
      <c r="B289" s="217"/>
      <c r="C289" s="495"/>
      <c r="D289" s="496"/>
      <c r="E289" s="218"/>
    </row>
    <row r="290" spans="1:5" x14ac:dyDescent="0.25">
      <c r="A290" s="493"/>
      <c r="B290" s="219"/>
      <c r="C290" s="220"/>
      <c r="D290" s="220"/>
      <c r="E290" s="221"/>
    </row>
    <row r="291" spans="1:5" x14ac:dyDescent="0.25">
      <c r="A291" s="493"/>
      <c r="B291" s="219"/>
      <c r="C291" s="222"/>
      <c r="D291" s="222"/>
      <c r="E291" s="223"/>
    </row>
    <row r="292" spans="1:5" x14ac:dyDescent="0.25">
      <c r="A292" s="493"/>
      <c r="B292" s="224"/>
      <c r="C292" s="225"/>
      <c r="D292" s="225"/>
      <c r="E292" s="226"/>
    </row>
    <row r="293" spans="1:5" x14ac:dyDescent="0.25">
      <c r="A293" s="494"/>
      <c r="B293" s="227"/>
      <c r="C293" s="228"/>
      <c r="D293" s="229"/>
      <c r="E293" s="230"/>
    </row>
    <row r="295" spans="1:5" x14ac:dyDescent="0.25">
      <c r="A295" s="492">
        <v>51</v>
      </c>
      <c r="B295" s="217"/>
      <c r="C295" s="495"/>
      <c r="D295" s="496"/>
      <c r="E295" s="218"/>
    </row>
    <row r="296" spans="1:5" x14ac:dyDescent="0.25">
      <c r="A296" s="493"/>
      <c r="B296" s="219"/>
      <c r="C296" s="220"/>
      <c r="D296" s="220"/>
      <c r="E296" s="221"/>
    </row>
    <row r="297" spans="1:5" x14ac:dyDescent="0.25">
      <c r="A297" s="493"/>
      <c r="B297" s="219"/>
      <c r="C297" s="222"/>
      <c r="D297" s="222"/>
      <c r="E297" s="223"/>
    </row>
    <row r="298" spans="1:5" x14ac:dyDescent="0.25">
      <c r="A298" s="493"/>
      <c r="B298" s="224"/>
      <c r="C298" s="225"/>
      <c r="D298" s="225"/>
      <c r="E298" s="226"/>
    </row>
    <row r="299" spans="1:5" x14ac:dyDescent="0.25">
      <c r="A299" s="494"/>
      <c r="B299" s="227"/>
      <c r="C299" s="228"/>
      <c r="D299" s="229"/>
      <c r="E299" s="230"/>
    </row>
    <row r="301" spans="1:5" x14ac:dyDescent="0.25">
      <c r="A301" s="492">
        <v>52</v>
      </c>
      <c r="B301" s="217"/>
      <c r="C301" s="495"/>
      <c r="D301" s="496"/>
      <c r="E301" s="218"/>
    </row>
    <row r="302" spans="1:5" x14ac:dyDescent="0.25">
      <c r="A302" s="493"/>
      <c r="B302" s="219"/>
      <c r="C302" s="220"/>
      <c r="D302" s="232"/>
      <c r="E302" s="221"/>
    </row>
    <row r="303" spans="1:5" x14ac:dyDescent="0.25">
      <c r="A303" s="493"/>
      <c r="B303" s="219"/>
      <c r="C303" s="222"/>
      <c r="D303" s="222"/>
      <c r="E303" s="223"/>
    </row>
    <row r="304" spans="1:5" x14ac:dyDescent="0.25">
      <c r="A304" s="493"/>
      <c r="B304" s="224"/>
      <c r="C304" s="225"/>
      <c r="D304" s="225"/>
      <c r="E304" s="226"/>
    </row>
    <row r="305" spans="1:5" x14ac:dyDescent="0.25">
      <c r="A305" s="494"/>
      <c r="B305" s="227"/>
      <c r="C305" s="228"/>
      <c r="D305" s="229"/>
      <c r="E305" s="230"/>
    </row>
    <row r="308" spans="1:5" x14ac:dyDescent="0.25">
      <c r="A308" s="492">
        <v>53</v>
      </c>
      <c r="B308" s="217"/>
      <c r="C308" s="495"/>
      <c r="D308" s="496"/>
      <c r="E308" s="218"/>
    </row>
    <row r="309" spans="1:5" x14ac:dyDescent="0.25">
      <c r="A309" s="493"/>
      <c r="B309" s="219"/>
      <c r="C309" s="220"/>
      <c r="D309" s="220"/>
      <c r="E309" s="221"/>
    </row>
    <row r="310" spans="1:5" x14ac:dyDescent="0.25">
      <c r="A310" s="493"/>
      <c r="B310" s="219"/>
      <c r="C310" s="222"/>
      <c r="D310" s="222"/>
      <c r="E310" s="223"/>
    </row>
    <row r="311" spans="1:5" x14ac:dyDescent="0.25">
      <c r="A311" s="493"/>
      <c r="B311" s="224"/>
      <c r="C311" s="225"/>
      <c r="D311" s="225"/>
      <c r="E311" s="226"/>
    </row>
    <row r="312" spans="1:5" x14ac:dyDescent="0.25">
      <c r="A312" s="494"/>
      <c r="B312" s="227"/>
      <c r="C312" s="228"/>
      <c r="D312" s="229"/>
      <c r="E312" s="230"/>
    </row>
    <row r="314" spans="1:5" x14ac:dyDescent="0.25">
      <c r="A314" s="492">
        <v>54</v>
      </c>
      <c r="B314" s="217"/>
      <c r="C314" s="495"/>
      <c r="D314" s="496"/>
      <c r="E314" s="218"/>
    </row>
    <row r="315" spans="1:5" x14ac:dyDescent="0.25">
      <c r="A315" s="493"/>
      <c r="B315" s="219"/>
      <c r="C315" s="220"/>
      <c r="D315" s="220"/>
      <c r="E315" s="221"/>
    </row>
    <row r="316" spans="1:5" x14ac:dyDescent="0.25">
      <c r="A316" s="493"/>
      <c r="B316" s="219"/>
      <c r="C316" s="222"/>
      <c r="D316" s="222"/>
      <c r="E316" s="223"/>
    </row>
    <row r="317" spans="1:5" x14ac:dyDescent="0.25">
      <c r="A317" s="493"/>
      <c r="B317" s="224"/>
      <c r="C317" s="225"/>
      <c r="D317" s="225"/>
      <c r="E317" s="226"/>
    </row>
    <row r="318" spans="1:5" x14ac:dyDescent="0.25">
      <c r="A318" s="494"/>
      <c r="B318" s="227"/>
      <c r="C318" s="228"/>
      <c r="D318" s="229"/>
      <c r="E318" s="230"/>
    </row>
    <row r="320" spans="1:5" x14ac:dyDescent="0.25">
      <c r="A320" s="487">
        <v>55</v>
      </c>
      <c r="B320" s="147"/>
      <c r="C320" s="490"/>
      <c r="D320" s="491"/>
      <c r="E320" s="148"/>
    </row>
    <row r="321" spans="1:5" x14ac:dyDescent="0.25">
      <c r="A321" s="488"/>
      <c r="B321" s="149"/>
      <c r="C321" s="150"/>
      <c r="D321" s="150"/>
      <c r="E321" s="151"/>
    </row>
    <row r="322" spans="1:5" x14ac:dyDescent="0.25">
      <c r="A322" s="488"/>
      <c r="B322" s="149"/>
      <c r="C322" s="153"/>
      <c r="D322" s="153"/>
      <c r="E322" s="154"/>
    </row>
    <row r="323" spans="1:5" x14ac:dyDescent="0.25">
      <c r="A323" s="488"/>
      <c r="B323" s="155"/>
      <c r="C323" s="156"/>
      <c r="D323" s="156"/>
      <c r="E323" s="157"/>
    </row>
    <row r="324" spans="1:5" x14ac:dyDescent="0.25">
      <c r="A324" s="489"/>
      <c r="B324" s="244"/>
      <c r="C324" s="245"/>
      <c r="D324" s="246"/>
      <c r="E324" s="247"/>
    </row>
    <row r="325" spans="1:5" x14ac:dyDescent="0.25">
      <c r="A325" s="248"/>
      <c r="B325" s="248"/>
      <c r="C325" s="249"/>
      <c r="D325" s="249"/>
      <c r="E325" s="249"/>
    </row>
    <row r="326" spans="1:5" x14ac:dyDescent="0.25">
      <c r="A326" s="487">
        <v>56</v>
      </c>
      <c r="B326" s="147"/>
      <c r="C326" s="490"/>
      <c r="D326" s="491"/>
      <c r="E326" s="148"/>
    </row>
    <row r="327" spans="1:5" x14ac:dyDescent="0.25">
      <c r="A327" s="488"/>
      <c r="B327" s="149"/>
      <c r="C327" s="150"/>
      <c r="D327" s="150"/>
      <c r="E327" s="151"/>
    </row>
    <row r="328" spans="1:5" x14ac:dyDescent="0.25">
      <c r="A328" s="488"/>
      <c r="B328" s="149"/>
      <c r="C328" s="153"/>
      <c r="D328" s="153"/>
      <c r="E328" s="154"/>
    </row>
    <row r="329" spans="1:5" x14ac:dyDescent="0.25">
      <c r="A329" s="488"/>
      <c r="B329" s="155"/>
      <c r="C329" s="245"/>
      <c r="D329" s="156"/>
      <c r="E329" s="157"/>
    </row>
    <row r="330" spans="1:5" x14ac:dyDescent="0.25">
      <c r="A330" s="489"/>
      <c r="B330" s="244"/>
      <c r="C330" s="245"/>
      <c r="D330" s="246"/>
      <c r="E330" s="247"/>
    </row>
    <row r="331" spans="1:5" x14ac:dyDescent="0.25">
      <c r="A331" s="248"/>
      <c r="B331" s="248"/>
      <c r="C331" s="249"/>
      <c r="D331" s="249"/>
      <c r="E331" s="249"/>
    </row>
    <row r="332" spans="1:5" x14ac:dyDescent="0.25">
      <c r="A332" s="487">
        <v>57</v>
      </c>
      <c r="B332" s="147"/>
      <c r="C332" s="490"/>
      <c r="D332" s="491"/>
      <c r="E332" s="148"/>
    </row>
    <row r="333" spans="1:5" x14ac:dyDescent="0.25">
      <c r="A333" s="488"/>
      <c r="B333" s="149"/>
      <c r="C333" s="150"/>
      <c r="D333" s="150"/>
      <c r="E333" s="151"/>
    </row>
    <row r="334" spans="1:5" ht="63.75" customHeight="1" x14ac:dyDescent="0.25">
      <c r="A334" s="488"/>
      <c r="B334" s="149"/>
      <c r="C334" s="153"/>
      <c r="D334" s="153"/>
      <c r="E334" s="154"/>
    </row>
    <row r="335" spans="1:5" x14ac:dyDescent="0.25">
      <c r="A335" s="488"/>
      <c r="B335" s="155"/>
      <c r="C335" s="156"/>
      <c r="D335" s="156"/>
      <c r="E335" s="157"/>
    </row>
    <row r="336" spans="1:5" x14ac:dyDescent="0.25">
      <c r="A336" s="489"/>
      <c r="B336" s="244"/>
      <c r="C336" s="245"/>
      <c r="D336" s="246"/>
      <c r="E336" s="247"/>
    </row>
    <row r="337" spans="1:5" x14ac:dyDescent="0.25">
      <c r="A337" s="248"/>
      <c r="B337" s="248"/>
      <c r="C337" s="249"/>
      <c r="D337" s="249"/>
      <c r="E337" s="249"/>
    </row>
    <row r="338" spans="1:5" x14ac:dyDescent="0.25">
      <c r="A338" s="487">
        <v>58</v>
      </c>
      <c r="B338" s="147"/>
      <c r="C338" s="490"/>
      <c r="D338" s="491"/>
      <c r="E338" s="148"/>
    </row>
    <row r="339" spans="1:5" x14ac:dyDescent="0.25">
      <c r="A339" s="488"/>
      <c r="B339" s="149"/>
      <c r="C339" s="150"/>
      <c r="D339" s="150"/>
      <c r="E339" s="151"/>
    </row>
    <row r="340" spans="1:5" x14ac:dyDescent="0.25">
      <c r="A340" s="488"/>
      <c r="B340" s="149"/>
      <c r="C340" s="153"/>
      <c r="D340" s="153"/>
      <c r="E340" s="154"/>
    </row>
    <row r="341" spans="1:5" x14ac:dyDescent="0.25">
      <c r="A341" s="488"/>
      <c r="B341" s="155"/>
      <c r="C341" s="156"/>
      <c r="D341" s="156"/>
      <c r="E341" s="157"/>
    </row>
    <row r="342" spans="1:5" x14ac:dyDescent="0.25">
      <c r="A342" s="489"/>
      <c r="B342" s="244"/>
      <c r="C342" s="245"/>
      <c r="D342" s="246"/>
      <c r="E342" s="247"/>
    </row>
    <row r="343" spans="1:5" x14ac:dyDescent="0.25">
      <c r="A343" s="248"/>
      <c r="B343" s="248"/>
      <c r="C343" s="249"/>
      <c r="D343" s="249"/>
      <c r="E343" s="249"/>
    </row>
    <row r="344" spans="1:5" x14ac:dyDescent="0.25">
      <c r="A344" s="487">
        <v>59</v>
      </c>
      <c r="B344" s="147"/>
      <c r="C344" s="490"/>
      <c r="D344" s="491"/>
      <c r="E344" s="148"/>
    </row>
    <row r="345" spans="1:5" x14ac:dyDescent="0.25">
      <c r="A345" s="488"/>
      <c r="B345" s="149"/>
      <c r="C345" s="150"/>
      <c r="D345" s="150"/>
      <c r="E345" s="151"/>
    </row>
    <row r="346" spans="1:5" x14ac:dyDescent="0.25">
      <c r="A346" s="488"/>
      <c r="B346" s="149"/>
      <c r="C346" s="153"/>
      <c r="D346" s="153"/>
      <c r="E346" s="154"/>
    </row>
    <row r="347" spans="1:5" x14ac:dyDescent="0.25">
      <c r="A347" s="488"/>
      <c r="B347" s="155"/>
      <c r="C347" s="156"/>
      <c r="D347" s="156"/>
      <c r="E347" s="157"/>
    </row>
    <row r="348" spans="1:5" x14ac:dyDescent="0.25">
      <c r="A348" s="489"/>
      <c r="B348" s="244"/>
      <c r="C348" s="245"/>
      <c r="D348" s="246"/>
      <c r="E348" s="247"/>
    </row>
    <row r="349" spans="1:5" x14ac:dyDescent="0.25">
      <c r="A349" s="248"/>
      <c r="B349" s="248"/>
      <c r="C349" s="249"/>
      <c r="D349" s="249"/>
      <c r="E349" s="249"/>
    </row>
    <row r="350" spans="1:5" x14ac:dyDescent="0.25">
      <c r="A350" s="487">
        <v>60</v>
      </c>
      <c r="B350" s="147"/>
      <c r="C350" s="490"/>
      <c r="D350" s="491"/>
      <c r="E350" s="148"/>
    </row>
    <row r="351" spans="1:5" x14ac:dyDescent="0.25">
      <c r="A351" s="488"/>
      <c r="B351" s="149"/>
      <c r="C351" s="150"/>
      <c r="D351" s="150"/>
      <c r="E351" s="151"/>
    </row>
    <row r="352" spans="1:5" x14ac:dyDescent="0.25">
      <c r="A352" s="488"/>
      <c r="B352" s="149"/>
      <c r="C352" s="153"/>
      <c r="D352" s="153"/>
      <c r="E352" s="154"/>
    </row>
    <row r="353" spans="1:5" x14ac:dyDescent="0.25">
      <c r="A353" s="488"/>
      <c r="B353" s="155"/>
      <c r="C353" s="156"/>
      <c r="D353" s="156"/>
      <c r="E353" s="157"/>
    </row>
    <row r="354" spans="1:5" x14ac:dyDescent="0.25">
      <c r="A354" s="489"/>
      <c r="B354" s="244"/>
      <c r="C354" s="245"/>
      <c r="D354" s="246"/>
      <c r="E354" s="247"/>
    </row>
    <row r="355" spans="1:5" x14ac:dyDescent="0.25">
      <c r="A355" s="248"/>
      <c r="B355" s="248"/>
      <c r="C355" s="249"/>
      <c r="D355" s="249"/>
      <c r="E355" s="249"/>
    </row>
    <row r="356" spans="1:5" x14ac:dyDescent="0.25">
      <c r="A356" s="487">
        <v>61</v>
      </c>
      <c r="B356" s="147"/>
      <c r="C356" s="490"/>
      <c r="D356" s="491"/>
      <c r="E356" s="148"/>
    </row>
    <row r="357" spans="1:5" x14ac:dyDescent="0.25">
      <c r="A357" s="488"/>
      <c r="B357" s="149"/>
      <c r="C357" s="150"/>
      <c r="D357" s="150"/>
      <c r="E357" s="151"/>
    </row>
    <row r="358" spans="1:5" x14ac:dyDescent="0.25">
      <c r="A358" s="488"/>
      <c r="B358" s="149"/>
      <c r="C358" s="153"/>
      <c r="D358" s="153"/>
      <c r="E358" s="154"/>
    </row>
    <row r="359" spans="1:5" x14ac:dyDescent="0.25">
      <c r="A359" s="488"/>
      <c r="B359" s="155"/>
      <c r="C359" s="156"/>
      <c r="D359" s="156"/>
      <c r="E359" s="157"/>
    </row>
    <row r="360" spans="1:5" x14ac:dyDescent="0.25">
      <c r="A360" s="489"/>
      <c r="B360" s="244"/>
      <c r="C360" s="245"/>
      <c r="D360" s="246"/>
      <c r="E360" s="247"/>
    </row>
    <row r="361" spans="1:5" x14ac:dyDescent="0.25">
      <c r="A361" s="248"/>
      <c r="B361" s="248"/>
      <c r="C361" s="249"/>
      <c r="D361" s="249"/>
      <c r="E361" s="249"/>
    </row>
    <row r="362" spans="1:5" x14ac:dyDescent="0.25">
      <c r="A362" s="487">
        <v>62</v>
      </c>
      <c r="B362" s="147"/>
      <c r="C362" s="490"/>
      <c r="D362" s="491"/>
      <c r="E362" s="148"/>
    </row>
    <row r="363" spans="1:5" x14ac:dyDescent="0.25">
      <c r="A363" s="488"/>
      <c r="B363" s="149"/>
      <c r="C363" s="150"/>
      <c r="D363" s="150"/>
      <c r="E363" s="151"/>
    </row>
    <row r="364" spans="1:5" x14ac:dyDescent="0.25">
      <c r="A364" s="488"/>
      <c r="B364" s="149"/>
      <c r="C364" s="153"/>
      <c r="D364" s="153"/>
      <c r="E364" s="154"/>
    </row>
    <row r="365" spans="1:5" x14ac:dyDescent="0.25">
      <c r="A365" s="488"/>
      <c r="B365" s="155"/>
      <c r="C365" s="156"/>
      <c r="D365" s="156"/>
      <c r="E365" s="157"/>
    </row>
    <row r="366" spans="1:5" x14ac:dyDescent="0.25">
      <c r="A366" s="489"/>
      <c r="B366" s="244"/>
      <c r="C366" s="245"/>
      <c r="D366" s="246"/>
      <c r="E366" s="247"/>
    </row>
    <row r="367" spans="1:5" x14ac:dyDescent="0.25">
      <c r="A367" s="248"/>
      <c r="B367" s="248"/>
      <c r="C367" s="249"/>
      <c r="D367" s="249"/>
      <c r="E367" s="249"/>
    </row>
    <row r="368" spans="1:5" x14ac:dyDescent="0.25">
      <c r="A368" s="487">
        <v>63</v>
      </c>
      <c r="B368" s="147"/>
      <c r="C368" s="490"/>
      <c r="D368" s="491"/>
      <c r="E368" s="148"/>
    </row>
    <row r="369" spans="1:5" x14ac:dyDescent="0.25">
      <c r="A369" s="488"/>
      <c r="B369" s="149"/>
      <c r="C369" s="150"/>
      <c r="D369" s="150"/>
      <c r="E369" s="151"/>
    </row>
    <row r="370" spans="1:5" x14ac:dyDescent="0.25">
      <c r="A370" s="488"/>
      <c r="B370" s="149"/>
      <c r="C370" s="153"/>
      <c r="D370" s="153"/>
      <c r="E370" s="154"/>
    </row>
    <row r="371" spans="1:5" x14ac:dyDescent="0.25">
      <c r="A371" s="488"/>
      <c r="B371" s="155"/>
      <c r="C371" s="156"/>
      <c r="D371" s="156"/>
      <c r="E371" s="157"/>
    </row>
    <row r="372" spans="1:5" x14ac:dyDescent="0.25">
      <c r="A372" s="489"/>
      <c r="B372" s="244"/>
      <c r="C372" s="245"/>
      <c r="D372" s="246"/>
      <c r="E372" s="247"/>
    </row>
    <row r="374" spans="1:5" x14ac:dyDescent="0.25">
      <c r="A374" s="487">
        <v>63</v>
      </c>
      <c r="B374" s="147"/>
      <c r="C374" s="490"/>
      <c r="D374" s="491"/>
      <c r="E374" s="148"/>
    </row>
    <row r="375" spans="1:5" x14ac:dyDescent="0.25">
      <c r="A375" s="488"/>
      <c r="B375" s="149"/>
      <c r="C375" s="150"/>
      <c r="D375" s="150"/>
      <c r="E375" s="151"/>
    </row>
    <row r="376" spans="1:5" x14ac:dyDescent="0.25">
      <c r="A376" s="488"/>
      <c r="B376" s="149"/>
      <c r="C376" s="153"/>
      <c r="D376" s="153"/>
      <c r="E376" s="154"/>
    </row>
    <row r="377" spans="1:5" x14ac:dyDescent="0.25">
      <c r="A377" s="488"/>
      <c r="B377" s="155"/>
      <c r="C377" s="156"/>
      <c r="D377" s="156"/>
      <c r="E377" s="157"/>
    </row>
    <row r="378" spans="1:5" x14ac:dyDescent="0.25">
      <c r="A378" s="489"/>
      <c r="B378" s="244"/>
      <c r="C378" s="245"/>
      <c r="D378" s="246"/>
      <c r="E378" s="247"/>
    </row>
  </sheetData>
  <mergeCells count="126">
    <mergeCell ref="A301:A305"/>
    <mergeCell ref="C301:D301"/>
    <mergeCell ref="A308:A312"/>
    <mergeCell ref="C308:D308"/>
    <mergeCell ref="A265:A269"/>
    <mergeCell ref="C265:D265"/>
    <mergeCell ref="A271:A275"/>
    <mergeCell ref="C271:D271"/>
    <mergeCell ref="A277:A281"/>
    <mergeCell ref="C277:D277"/>
    <mergeCell ref="A283:A287"/>
    <mergeCell ref="C283:D283"/>
    <mergeCell ref="A289:A293"/>
    <mergeCell ref="C289:D289"/>
    <mergeCell ref="A295:A299"/>
    <mergeCell ref="C295:D295"/>
    <mergeCell ref="A247:A251"/>
    <mergeCell ref="C247:D247"/>
    <mergeCell ref="A253:A257"/>
    <mergeCell ref="C253:D253"/>
    <mergeCell ref="A259:A263"/>
    <mergeCell ref="C259:D259"/>
    <mergeCell ref="A229:A233"/>
    <mergeCell ref="C229:D229"/>
    <mergeCell ref="A235:A239"/>
    <mergeCell ref="C235:D235"/>
    <mergeCell ref="A241:A245"/>
    <mergeCell ref="C241:D241"/>
    <mergeCell ref="A211:A215"/>
    <mergeCell ref="C211:D211"/>
    <mergeCell ref="A217:A221"/>
    <mergeCell ref="C217:D217"/>
    <mergeCell ref="A223:A227"/>
    <mergeCell ref="C223:D223"/>
    <mergeCell ref="A42:A46"/>
    <mergeCell ref="A48:A52"/>
    <mergeCell ref="A24:A28"/>
    <mergeCell ref="A30:A34"/>
    <mergeCell ref="A36:A40"/>
    <mergeCell ref="C42:D42"/>
    <mergeCell ref="C48:D48"/>
    <mergeCell ref="C54:D54"/>
    <mergeCell ref="A150:A154"/>
    <mergeCell ref="A156:A160"/>
    <mergeCell ref="A162:A166"/>
    <mergeCell ref="A168:A172"/>
    <mergeCell ref="C150:D150"/>
    <mergeCell ref="C156:D156"/>
    <mergeCell ref="C162:D162"/>
    <mergeCell ref="A144:A148"/>
    <mergeCell ref="C144:D144"/>
    <mergeCell ref="A174:A178"/>
    <mergeCell ref="C17:E17"/>
    <mergeCell ref="A1:E1"/>
    <mergeCell ref="A6:A10"/>
    <mergeCell ref="A12:A16"/>
    <mergeCell ref="C6:D6"/>
    <mergeCell ref="C12:D12"/>
    <mergeCell ref="A84:A88"/>
    <mergeCell ref="C84:D84"/>
    <mergeCell ref="A90:A94"/>
    <mergeCell ref="C90:D90"/>
    <mergeCell ref="C72:D72"/>
    <mergeCell ref="C78:D78"/>
    <mergeCell ref="A60:A64"/>
    <mergeCell ref="A66:A70"/>
    <mergeCell ref="A78:A82"/>
    <mergeCell ref="A72:A76"/>
    <mergeCell ref="C60:D60"/>
    <mergeCell ref="C66:D66"/>
    <mergeCell ref="C18:D18"/>
    <mergeCell ref="C24:D24"/>
    <mergeCell ref="C30:D30"/>
    <mergeCell ref="C36:D36"/>
    <mergeCell ref="C174:D174"/>
    <mergeCell ref="A54:A58"/>
    <mergeCell ref="A18:A22"/>
    <mergeCell ref="A126:A130"/>
    <mergeCell ref="C126:D126"/>
    <mergeCell ref="A132:A136"/>
    <mergeCell ref="C132:D132"/>
    <mergeCell ref="A138:A142"/>
    <mergeCell ref="C138:D138"/>
    <mergeCell ref="A102:A106"/>
    <mergeCell ref="C102:D102"/>
    <mergeCell ref="A96:A100"/>
    <mergeCell ref="C96:D96"/>
    <mergeCell ref="A108:A112"/>
    <mergeCell ref="C108:D108"/>
    <mergeCell ref="A114:A118"/>
    <mergeCell ref="C114:D114"/>
    <mergeCell ref="A120:A124"/>
    <mergeCell ref="C120:D120"/>
    <mergeCell ref="C168:D168"/>
    <mergeCell ref="A198:A202"/>
    <mergeCell ref="C198:D198"/>
    <mergeCell ref="A204:A208"/>
    <mergeCell ref="C204:D204"/>
    <mergeCell ref="A180:A184"/>
    <mergeCell ref="C180:D180"/>
    <mergeCell ref="A186:A190"/>
    <mergeCell ref="C186:D186"/>
    <mergeCell ref="A192:A196"/>
    <mergeCell ref="C192:D192"/>
    <mergeCell ref="A314:A318"/>
    <mergeCell ref="C314:D314"/>
    <mergeCell ref="A320:A324"/>
    <mergeCell ref="C320:D320"/>
    <mergeCell ref="A326:A330"/>
    <mergeCell ref="C326:D326"/>
    <mergeCell ref="A332:A336"/>
    <mergeCell ref="C332:D332"/>
    <mergeCell ref="A338:A342"/>
    <mergeCell ref="C338:D338"/>
    <mergeCell ref="A374:A378"/>
    <mergeCell ref="C374:D374"/>
    <mergeCell ref="A344:A348"/>
    <mergeCell ref="C344:D344"/>
    <mergeCell ref="A350:A354"/>
    <mergeCell ref="C350:D350"/>
    <mergeCell ref="A356:A360"/>
    <mergeCell ref="C356:D356"/>
    <mergeCell ref="A362:A366"/>
    <mergeCell ref="C362:D362"/>
    <mergeCell ref="A368:A372"/>
    <mergeCell ref="C368:D368"/>
  </mergeCells>
  <conditionalFormatting sqref="B6:E7">
    <cfRule type="containsText" dxfId="492" priority="825" operator="containsText" text="livre">
      <formula>NOT(ISERROR(SEARCH("livre",B6)))</formula>
    </cfRule>
  </conditionalFormatting>
  <conditionalFormatting sqref="B9:E9 B8:D8">
    <cfRule type="containsText" dxfId="491" priority="824" operator="containsText" text="livre">
      <formula>NOT(ISERROR(SEARCH("livre",B8)))</formula>
    </cfRule>
  </conditionalFormatting>
  <conditionalFormatting sqref="C13:E13 B12">
    <cfRule type="containsText" dxfId="490" priority="823" operator="containsText" text="livre">
      <formula>NOT(ISERROR(SEARCH("livre",B12)))</formula>
    </cfRule>
  </conditionalFormatting>
  <conditionalFormatting sqref="C14:E15">
    <cfRule type="containsText" dxfId="489" priority="822" operator="containsText" text="livre">
      <formula>NOT(ISERROR(SEARCH("livre",C14)))</formula>
    </cfRule>
  </conditionalFormatting>
  <conditionalFormatting sqref="E19 B18">
    <cfRule type="containsText" dxfId="488" priority="821" operator="containsText" text="livre">
      <formula>NOT(ISERROR(SEARCH("livre",B18)))</formula>
    </cfRule>
  </conditionalFormatting>
  <conditionalFormatting sqref="C21:D21 E20">
    <cfRule type="containsText" dxfId="487" priority="820" operator="containsText" text="livre">
      <formula>NOT(ISERROR(SEARCH("livre",C20)))</formula>
    </cfRule>
  </conditionalFormatting>
  <conditionalFormatting sqref="C43:E43 B42">
    <cfRule type="containsText" dxfId="486" priority="813" operator="containsText" text="livre">
      <formula>NOT(ISERROR(SEARCH("livre",B42)))</formula>
    </cfRule>
  </conditionalFormatting>
  <conditionalFormatting sqref="C26:E26">
    <cfRule type="containsText" dxfId="485" priority="818" operator="containsText" text="livre">
      <formula>NOT(ISERROR(SEARCH("livre",C26)))</formula>
    </cfRule>
  </conditionalFormatting>
  <conditionalFormatting sqref="D49:E49 B48">
    <cfRule type="containsText" dxfId="484" priority="811" operator="containsText" text="livre">
      <formula>NOT(ISERROR(SEARCH("livre",B48)))</formula>
    </cfRule>
  </conditionalFormatting>
  <conditionalFormatting sqref="C50:E51">
    <cfRule type="containsText" dxfId="483" priority="810" operator="containsText" text="livre">
      <formula>NOT(ISERROR(SEARCH("livre",C50)))</formula>
    </cfRule>
  </conditionalFormatting>
  <conditionalFormatting sqref="E37">
    <cfRule type="containsText" dxfId="482" priority="815" operator="containsText" text="livre">
      <formula>NOT(ISERROR(SEARCH("livre",E37)))</formula>
    </cfRule>
  </conditionalFormatting>
  <conditionalFormatting sqref="C39:E39">
    <cfRule type="containsText" dxfId="481" priority="814" operator="containsText" text="livre">
      <formula>NOT(ISERROR(SEARCH("livre",C39)))</formula>
    </cfRule>
  </conditionalFormatting>
  <conditionalFormatting sqref="C44:E45">
    <cfRule type="containsText" dxfId="480" priority="812" operator="containsText" text="livre">
      <formula>NOT(ISERROR(SEARCH("livre",C44)))</formula>
    </cfRule>
  </conditionalFormatting>
  <conditionalFormatting sqref="C21">
    <cfRule type="containsText" dxfId="479" priority="788" operator="containsText" text="livre">
      <formula>NOT(ISERROR(SEARCH("livre",C21)))</formula>
    </cfRule>
  </conditionalFormatting>
  <conditionalFormatting sqref="B54">
    <cfRule type="containsText" dxfId="478" priority="787" operator="containsText" text="livre">
      <formula>NOT(ISERROR(SEARCH("livre",B54)))</formula>
    </cfRule>
  </conditionalFormatting>
  <conditionalFormatting sqref="C56:E57">
    <cfRule type="containsText" dxfId="477" priority="786" operator="containsText" text="livre">
      <formula>NOT(ISERROR(SEARCH("livre",C56)))</formula>
    </cfRule>
  </conditionalFormatting>
  <conditionalFormatting sqref="E115">
    <cfRule type="containsText" dxfId="476" priority="709" operator="containsText" text="livre">
      <formula>NOT(ISERROR(SEARCH("livre",E115)))</formula>
    </cfRule>
  </conditionalFormatting>
  <conditionalFormatting sqref="D85">
    <cfRule type="containsText" dxfId="475" priority="695" operator="containsText" text="livre">
      <formula>NOT(ISERROR(SEARCH("livre",D85)))</formula>
    </cfRule>
  </conditionalFormatting>
  <conditionalFormatting sqref="B60">
    <cfRule type="containsText" dxfId="474" priority="782" operator="containsText" text="livre">
      <formula>NOT(ISERROR(SEARCH("livre",B60)))</formula>
    </cfRule>
  </conditionalFormatting>
  <conditionalFormatting sqref="C62:E63">
    <cfRule type="containsText" dxfId="473" priority="781" operator="containsText" text="livre">
      <formula>NOT(ISERROR(SEARCH("livre",C62)))</formula>
    </cfRule>
  </conditionalFormatting>
  <conditionalFormatting sqref="B90">
    <cfRule type="containsText" dxfId="472" priority="692" operator="containsText" text="livre">
      <formula>NOT(ISERROR(SEARCH("livre",B90)))</formula>
    </cfRule>
  </conditionalFormatting>
  <conditionalFormatting sqref="B66">
    <cfRule type="containsText" dxfId="471" priority="777" operator="containsText" text="livre">
      <formula>NOT(ISERROR(SEARCH("livre",B66)))</formula>
    </cfRule>
  </conditionalFormatting>
  <conditionalFormatting sqref="C68:E69">
    <cfRule type="containsText" dxfId="470" priority="776" operator="containsText" text="livre">
      <formula>NOT(ISERROR(SEARCH("livre",C68)))</formula>
    </cfRule>
  </conditionalFormatting>
  <conditionalFormatting sqref="B138">
    <cfRule type="containsText" dxfId="469" priority="630" operator="containsText" text="livre">
      <formula>NOT(ISERROR(SEARCH("livre",B138)))</formula>
    </cfRule>
  </conditionalFormatting>
  <conditionalFormatting sqref="B102">
    <cfRule type="containsText" dxfId="468" priority="689" operator="containsText" text="livre">
      <formula>NOT(ISERROR(SEARCH("livre",B102)))</formula>
    </cfRule>
  </conditionalFormatting>
  <conditionalFormatting sqref="B72">
    <cfRule type="containsText" dxfId="467" priority="772" operator="containsText" text="livre">
      <formula>NOT(ISERROR(SEARCH("livre",B72)))</formula>
    </cfRule>
  </conditionalFormatting>
  <conditionalFormatting sqref="C75:E75">
    <cfRule type="containsText" dxfId="466" priority="771" operator="containsText" text="livre">
      <formula>NOT(ISERROR(SEARCH("livre",C75)))</formula>
    </cfRule>
  </conditionalFormatting>
  <conditionalFormatting sqref="B108">
    <cfRule type="containsText" dxfId="465" priority="686" operator="containsText" text="livre">
      <formula>NOT(ISERROR(SEARCH("livre",B108)))</formula>
    </cfRule>
  </conditionalFormatting>
  <conditionalFormatting sqref="B145">
    <cfRule type="containsText" dxfId="464" priority="622" operator="containsText" text="livre">
      <formula>NOT(ISERROR(SEARCH("livre",B145)))</formula>
    </cfRule>
  </conditionalFormatting>
  <conditionalFormatting sqref="B114">
    <cfRule type="containsText" dxfId="463" priority="683" operator="containsText" text="livre">
      <formula>NOT(ISERROR(SEARCH("livre",B114)))</formula>
    </cfRule>
  </conditionalFormatting>
  <conditionalFormatting sqref="B78">
    <cfRule type="containsText" dxfId="462" priority="762" operator="containsText" text="livre">
      <formula>NOT(ISERROR(SEARCH("livre",B78)))</formula>
    </cfRule>
  </conditionalFormatting>
  <conditionalFormatting sqref="C81:E81 C80:D80">
    <cfRule type="containsText" dxfId="461" priority="761" operator="containsText" text="livre">
      <formula>NOT(ISERROR(SEARCH("livre",C80)))</formula>
    </cfRule>
  </conditionalFormatting>
  <conditionalFormatting sqref="B120">
    <cfRule type="containsText" dxfId="460" priority="680" operator="containsText" text="livre">
      <formula>NOT(ISERROR(SEARCH("livre",B120)))</formula>
    </cfRule>
  </conditionalFormatting>
  <conditionalFormatting sqref="D61">
    <cfRule type="containsText" dxfId="459" priority="738" operator="containsText" text="livre">
      <formula>NOT(ISERROR(SEARCH("livre",D61)))</formula>
    </cfRule>
  </conditionalFormatting>
  <conditionalFormatting sqref="D55">
    <cfRule type="containsText" dxfId="458" priority="739" operator="containsText" text="livre">
      <formula>NOT(ISERROR(SEARCH("livre",D55)))</formula>
    </cfRule>
  </conditionalFormatting>
  <conditionalFormatting sqref="E72">
    <cfRule type="containsText" dxfId="457" priority="742" operator="containsText" text="livre">
      <formula>NOT(ISERROR(SEARCH("livre",E72)))</formula>
    </cfRule>
  </conditionalFormatting>
  <conditionalFormatting sqref="D73">
    <cfRule type="containsText" dxfId="456" priority="736" operator="containsText" text="livre">
      <formula>NOT(ISERROR(SEARCH("livre",D73)))</formula>
    </cfRule>
  </conditionalFormatting>
  <conditionalFormatting sqref="D67">
    <cfRule type="containsText" dxfId="455" priority="737" operator="containsText" text="livre">
      <formula>NOT(ISERROR(SEARCH("livre",D67)))</formula>
    </cfRule>
  </conditionalFormatting>
  <conditionalFormatting sqref="D79">
    <cfRule type="containsText" dxfId="454" priority="734" operator="containsText" text="livre">
      <formula>NOT(ISERROR(SEARCH("livre",D79)))</formula>
    </cfRule>
  </conditionalFormatting>
  <conditionalFormatting sqref="B84">
    <cfRule type="containsText" dxfId="453" priority="733" operator="containsText" text="livre">
      <formula>NOT(ISERROR(SEARCH("livre",B84)))</formula>
    </cfRule>
  </conditionalFormatting>
  <conditionalFormatting sqref="C86:E87">
    <cfRule type="containsText" dxfId="452" priority="732" operator="containsText" text="livre">
      <formula>NOT(ISERROR(SEARCH("livre",C86)))</formula>
    </cfRule>
  </conditionalFormatting>
  <conditionalFormatting sqref="B139">
    <cfRule type="containsText" dxfId="451" priority="629" operator="containsText" text="livre">
      <formula>NOT(ISERROR(SEARCH("livre",B139)))</formula>
    </cfRule>
  </conditionalFormatting>
  <conditionalFormatting sqref="C92:E92 C93:D93">
    <cfRule type="containsText" dxfId="450" priority="726" operator="containsText" text="livre">
      <formula>NOT(ISERROR(SEARCH("livre",C92)))</formula>
    </cfRule>
  </conditionalFormatting>
  <conditionalFormatting sqref="C123:E123 C122:D122">
    <cfRule type="containsText" dxfId="449" priority="702" operator="containsText" text="livre">
      <formula>NOT(ISERROR(SEARCH("livre",C122)))</formula>
    </cfRule>
  </conditionalFormatting>
  <conditionalFormatting sqref="E109">
    <cfRule type="containsText" dxfId="448" priority="715" operator="containsText" text="livre">
      <formula>NOT(ISERROR(SEARCH("livre",E109)))</formula>
    </cfRule>
  </conditionalFormatting>
  <conditionalFormatting sqref="E103">
    <cfRule type="containsText" dxfId="447" priority="721" operator="containsText" text="livre">
      <formula>NOT(ISERROR(SEARCH("livre",E103)))</formula>
    </cfRule>
  </conditionalFormatting>
  <conditionalFormatting sqref="C104:E105">
    <cfRule type="containsText" dxfId="446" priority="720" operator="containsText" text="livre">
      <formula>NOT(ISERROR(SEARCH("livre",C104)))</formula>
    </cfRule>
  </conditionalFormatting>
  <conditionalFormatting sqref="B140:B141">
    <cfRule type="containsText" dxfId="445" priority="628" operator="containsText" text="livre">
      <formula>NOT(ISERROR(SEARCH("livre",B140)))</formula>
    </cfRule>
  </conditionalFormatting>
  <conditionalFormatting sqref="C121:D121">
    <cfRule type="containsText" dxfId="444" priority="698" operator="containsText" text="livre">
      <formula>NOT(ISERROR(SEARCH("livre",C121)))</formula>
    </cfRule>
  </conditionalFormatting>
  <conditionalFormatting sqref="D109">
    <cfRule type="containsText" dxfId="443" priority="710" operator="containsText" text="livre">
      <formula>NOT(ISERROR(SEARCH("livre",D109)))</formula>
    </cfRule>
  </conditionalFormatting>
  <conditionalFormatting sqref="C110:E111">
    <cfRule type="containsText" dxfId="442" priority="714" operator="containsText" text="livre">
      <formula>NOT(ISERROR(SEARCH("livre",C110)))</formula>
    </cfRule>
  </conditionalFormatting>
  <conditionalFormatting sqref="B132">
    <cfRule type="containsText" dxfId="441" priority="644" operator="containsText" text="livre">
      <formula>NOT(ISERROR(SEARCH("livre",B132)))</formula>
    </cfRule>
  </conditionalFormatting>
  <conditionalFormatting sqref="B133">
    <cfRule type="containsText" dxfId="440" priority="643" operator="containsText" text="livre">
      <formula>NOT(ISERROR(SEARCH("livre",B133)))</formula>
    </cfRule>
  </conditionalFormatting>
  <conditionalFormatting sqref="C146:E146 D147:E147">
    <cfRule type="containsText" dxfId="439" priority="625" operator="containsText" text="livre">
      <formula>NOT(ISERROR(SEARCH("livre",C146)))</formula>
    </cfRule>
  </conditionalFormatting>
  <conditionalFormatting sqref="C145:D145">
    <cfRule type="containsText" dxfId="438" priority="624" operator="containsText" text="livre">
      <formula>NOT(ISERROR(SEARCH("livre",C145)))</formula>
    </cfRule>
  </conditionalFormatting>
  <conditionalFormatting sqref="C116:E117">
    <cfRule type="containsText" dxfId="437" priority="708" operator="containsText" text="livre">
      <formula>NOT(ISERROR(SEARCH("livre",C116)))</formula>
    </cfRule>
  </conditionalFormatting>
  <conditionalFormatting sqref="B146:B147">
    <cfRule type="containsText" dxfId="436" priority="621" operator="containsText" text="livre">
      <formula>NOT(ISERROR(SEARCH("livre",B146)))</formula>
    </cfRule>
  </conditionalFormatting>
  <conditionalFormatting sqref="C115:D115">
    <cfRule type="containsText" dxfId="435" priority="704" operator="containsText" text="livre">
      <formula>NOT(ISERROR(SEARCH("livre",C115)))</formula>
    </cfRule>
  </conditionalFormatting>
  <conditionalFormatting sqref="E121">
    <cfRule type="containsText" dxfId="434" priority="703" operator="containsText" text="livre">
      <formula>NOT(ISERROR(SEARCH("livre",E121)))</formula>
    </cfRule>
  </conditionalFormatting>
  <conditionalFormatting sqref="C138:E138">
    <cfRule type="containsText" dxfId="433" priority="627" operator="containsText" text="livre">
      <formula>NOT(ISERROR(SEARCH("livre",C138)))</formula>
    </cfRule>
  </conditionalFormatting>
  <conditionalFormatting sqref="E145">
    <cfRule type="containsText" dxfId="432" priority="626" operator="containsText" text="livre">
      <formula>NOT(ISERROR(SEARCH("livre",E145)))</formula>
    </cfRule>
  </conditionalFormatting>
  <conditionalFormatting sqref="B96">
    <cfRule type="containsText" dxfId="431" priority="666" operator="containsText" text="livre">
      <formula>NOT(ISERROR(SEARCH("livre",B96)))</formula>
    </cfRule>
  </conditionalFormatting>
  <conditionalFormatting sqref="E98:E99">
    <cfRule type="containsText" dxfId="430" priority="668" operator="containsText" text="livre">
      <formula>NOT(ISERROR(SEARCH("livre",E98)))</formula>
    </cfRule>
  </conditionalFormatting>
  <conditionalFormatting sqref="D97">
    <cfRule type="containsText" dxfId="429" priority="658" operator="containsText" text="livre">
      <formula>NOT(ISERROR(SEARCH("livre",D97)))</formula>
    </cfRule>
  </conditionalFormatting>
  <conditionalFormatting sqref="C98:D99">
    <cfRule type="containsText" dxfId="428" priority="655" operator="containsText" text="livre">
      <formula>NOT(ISERROR(SEARCH("livre",C98)))</formula>
    </cfRule>
  </conditionalFormatting>
  <conditionalFormatting sqref="B134:B135">
    <cfRule type="containsText" dxfId="427" priority="642" operator="containsText" text="livre">
      <formula>NOT(ISERROR(SEARCH("livre",B134)))</formula>
    </cfRule>
  </conditionalFormatting>
  <conditionalFormatting sqref="D133">
    <cfRule type="containsText" dxfId="426" priority="645" operator="containsText" text="livre">
      <formula>NOT(ISERROR(SEARCH("livre",D133)))</formula>
    </cfRule>
  </conditionalFormatting>
  <conditionalFormatting sqref="C132:E132">
    <cfRule type="containsText" dxfId="425" priority="641" operator="containsText" text="livre">
      <formula>NOT(ISERROR(SEARCH("livre",C132)))</formula>
    </cfRule>
  </conditionalFormatting>
  <conditionalFormatting sqref="C135:D135 D134:E134">
    <cfRule type="containsText" dxfId="424" priority="646" operator="containsText" text="livre">
      <formula>NOT(ISERROR(SEARCH("livre",C134)))</formula>
    </cfRule>
  </conditionalFormatting>
  <conditionalFormatting sqref="E133">
    <cfRule type="containsText" dxfId="423" priority="647" operator="containsText" text="livre">
      <formula>NOT(ISERROR(SEARCH("livre",E133)))</formula>
    </cfRule>
  </conditionalFormatting>
  <conditionalFormatting sqref="C141:D141 D140:E140">
    <cfRule type="containsText" dxfId="422" priority="632" operator="containsText" text="livre">
      <formula>NOT(ISERROR(SEARCH("livre",C140)))</formula>
    </cfRule>
  </conditionalFormatting>
  <conditionalFormatting sqref="E139">
    <cfRule type="containsText" dxfId="421" priority="633" operator="containsText" text="livre">
      <formula>NOT(ISERROR(SEARCH("livre",E139)))</formula>
    </cfRule>
  </conditionalFormatting>
  <conditionalFormatting sqref="B144">
    <cfRule type="containsText" dxfId="420" priority="623" operator="containsText" text="livre">
      <formula>NOT(ISERROR(SEARCH("livre",B144)))</formula>
    </cfRule>
  </conditionalFormatting>
  <conditionalFormatting sqref="C144:E144">
    <cfRule type="containsText" dxfId="419" priority="620" operator="containsText" text="livre">
      <formula>NOT(ISERROR(SEARCH("livre",C144)))</formula>
    </cfRule>
  </conditionalFormatting>
  <conditionalFormatting sqref="E73">
    <cfRule type="containsText" dxfId="418" priority="592" operator="containsText" text="livre">
      <formula>NOT(ISERROR(SEARCH("livre",E73)))</formula>
    </cfRule>
  </conditionalFormatting>
  <conditionalFormatting sqref="E93">
    <cfRule type="containsText" dxfId="417" priority="591" operator="containsText" text="livre">
      <formula>NOT(ISERROR(SEARCH("livre",E93)))</formula>
    </cfRule>
  </conditionalFormatting>
  <conditionalFormatting sqref="C37">
    <cfRule type="containsText" dxfId="416" priority="596" operator="containsText" text="livre">
      <formula>NOT(ISERROR(SEARCH("livre",C37)))</formula>
    </cfRule>
  </conditionalFormatting>
  <conditionalFormatting sqref="E55">
    <cfRule type="containsText" dxfId="415" priority="595" operator="containsText" text="livre">
      <formula>NOT(ISERROR(SEARCH("livre",E55)))</formula>
    </cfRule>
  </conditionalFormatting>
  <conditionalFormatting sqref="E61">
    <cfRule type="containsText" dxfId="414" priority="594" operator="containsText" text="livre">
      <formula>NOT(ISERROR(SEARCH("livre",E61)))</formula>
    </cfRule>
  </conditionalFormatting>
  <conditionalFormatting sqref="E67">
    <cfRule type="containsText" dxfId="413" priority="593" operator="containsText" text="livre">
      <formula>NOT(ISERROR(SEARCH("livre",E67)))</formula>
    </cfRule>
  </conditionalFormatting>
  <conditionalFormatting sqref="E85">
    <cfRule type="containsText" dxfId="412" priority="589" operator="containsText" text="livre">
      <formula>NOT(ISERROR(SEARCH("livre",E85)))</formula>
    </cfRule>
  </conditionalFormatting>
  <conditionalFormatting sqref="E91">
    <cfRule type="containsText" dxfId="411" priority="588" operator="containsText" text="livre">
      <formula>NOT(ISERROR(SEARCH("livre",E91)))</formula>
    </cfRule>
  </conditionalFormatting>
  <conditionalFormatting sqref="E97">
    <cfRule type="containsText" dxfId="410" priority="587" operator="containsText" text="livre">
      <formula>NOT(ISERROR(SEARCH("livre",E97)))</formula>
    </cfRule>
  </conditionalFormatting>
  <conditionalFormatting sqref="E79">
    <cfRule type="containsText" dxfId="409" priority="586" operator="containsText" text="livre">
      <formula>NOT(ISERROR(SEARCH("livre",E79)))</formula>
    </cfRule>
  </conditionalFormatting>
  <conditionalFormatting sqref="C139">
    <cfRule type="containsText" dxfId="408" priority="579" operator="containsText" text="livre">
      <formula>NOT(ISERROR(SEARCH("livre",C139)))</formula>
    </cfRule>
  </conditionalFormatting>
  <conditionalFormatting sqref="D37">
    <cfRule type="containsText" dxfId="407" priority="584" operator="containsText" text="livre">
      <formula>NOT(ISERROR(SEARCH("livre",D37)))</formula>
    </cfRule>
  </conditionalFormatting>
  <conditionalFormatting sqref="C134">
    <cfRule type="containsText" dxfId="406" priority="577" operator="containsText" text="livre">
      <formula>NOT(ISERROR(SEARCH("livre",C134)))</formula>
    </cfRule>
  </conditionalFormatting>
  <conditionalFormatting sqref="C133">
    <cfRule type="containsText" dxfId="405" priority="581" operator="containsText" text="livre">
      <formula>NOT(ISERROR(SEARCH("livre",C133)))</formula>
    </cfRule>
  </conditionalFormatting>
  <conditionalFormatting sqref="C79">
    <cfRule type="containsText" dxfId="404" priority="569" operator="containsText" text="livre">
      <formula>NOT(ISERROR(SEARCH("livre",C79)))</formula>
    </cfRule>
  </conditionalFormatting>
  <conditionalFormatting sqref="C140">
    <cfRule type="containsText" dxfId="403" priority="575" operator="containsText" text="livre">
      <formula>NOT(ISERROR(SEARCH("livre",C140)))</formula>
    </cfRule>
  </conditionalFormatting>
  <conditionalFormatting sqref="C109">
    <cfRule type="containsText" dxfId="402" priority="574" operator="containsText" text="livre">
      <formula>NOT(ISERROR(SEARCH("livre",C109)))</formula>
    </cfRule>
  </conditionalFormatting>
  <conditionalFormatting sqref="C67">
    <cfRule type="containsText" dxfId="401" priority="567" operator="containsText" text="livre">
      <formula>NOT(ISERROR(SEARCH("livre",C67)))</formula>
    </cfRule>
  </conditionalFormatting>
  <conditionalFormatting sqref="C97">
    <cfRule type="containsText" dxfId="400" priority="572" operator="containsText" text="livre">
      <formula>NOT(ISERROR(SEARCH("livre",C97)))</formula>
    </cfRule>
  </conditionalFormatting>
  <conditionalFormatting sqref="E141">
    <cfRule type="containsText" dxfId="399" priority="559" operator="containsText" text="livre">
      <formula>NOT(ISERROR(SEARCH("livre",E141)))</formula>
    </cfRule>
  </conditionalFormatting>
  <conditionalFormatting sqref="C85">
    <cfRule type="containsText" dxfId="398" priority="570" operator="containsText" text="livre">
      <formula>NOT(ISERROR(SEARCH("livre",C85)))</formula>
    </cfRule>
  </conditionalFormatting>
  <conditionalFormatting sqref="C73">
    <cfRule type="containsText" dxfId="397" priority="568" operator="containsText" text="livre">
      <formula>NOT(ISERROR(SEARCH("livre",C73)))</formula>
    </cfRule>
  </conditionalFormatting>
  <conditionalFormatting sqref="C61">
    <cfRule type="containsText" dxfId="396" priority="566" operator="containsText" text="livre">
      <formula>NOT(ISERROR(SEARCH("livre",C61)))</formula>
    </cfRule>
  </conditionalFormatting>
  <conditionalFormatting sqref="C55">
    <cfRule type="containsText" dxfId="395" priority="565" operator="containsText" text="livre">
      <formula>NOT(ISERROR(SEARCH("livre",C55)))</formula>
    </cfRule>
  </conditionalFormatting>
  <conditionalFormatting sqref="C49">
    <cfRule type="containsText" dxfId="394" priority="564" operator="containsText" text="livre">
      <formula>NOT(ISERROR(SEARCH("livre",C49)))</formula>
    </cfRule>
  </conditionalFormatting>
  <conditionalFormatting sqref="D139">
    <cfRule type="containsText" dxfId="393" priority="560" operator="containsText" text="livre">
      <formula>NOT(ISERROR(SEARCH("livre",D139)))</formula>
    </cfRule>
  </conditionalFormatting>
  <conditionalFormatting sqref="E122">
    <cfRule type="containsText" dxfId="392" priority="561" operator="containsText" text="livre">
      <formula>NOT(ISERROR(SEARCH("livre",E122)))</formula>
    </cfRule>
  </conditionalFormatting>
  <conditionalFormatting sqref="B164:B165">
    <cfRule type="containsText" dxfId="391" priority="536" operator="containsText" text="livre">
      <formula>NOT(ISERROR(SEARCH("livre",B164)))</formula>
    </cfRule>
  </conditionalFormatting>
  <conditionalFormatting sqref="B163">
    <cfRule type="containsText" dxfId="390" priority="537" operator="containsText" text="livre">
      <formula>NOT(ISERROR(SEARCH("livre",B163)))</formula>
    </cfRule>
  </conditionalFormatting>
  <conditionalFormatting sqref="B168">
    <cfRule type="containsText" dxfId="389" priority="531" operator="containsText" text="livre">
      <formula>NOT(ISERROR(SEARCH("livre",B168)))</formula>
    </cfRule>
  </conditionalFormatting>
  <conditionalFormatting sqref="C162:E162">
    <cfRule type="containsText" dxfId="388" priority="535" operator="containsText" text="livre">
      <formula>NOT(ISERROR(SEARCH("livre",C162)))</formula>
    </cfRule>
  </conditionalFormatting>
  <conditionalFormatting sqref="B158:B159">
    <cfRule type="containsText" dxfId="387" priority="543" operator="containsText" text="livre">
      <formula>NOT(ISERROR(SEARCH("livre",B158)))</formula>
    </cfRule>
  </conditionalFormatting>
  <conditionalFormatting sqref="B157">
    <cfRule type="containsText" dxfId="386" priority="544" operator="containsText" text="livre">
      <formula>NOT(ISERROR(SEARCH("livre",B157)))</formula>
    </cfRule>
  </conditionalFormatting>
  <conditionalFormatting sqref="B156">
    <cfRule type="containsText" dxfId="385" priority="545" operator="containsText" text="livre">
      <formula>NOT(ISERROR(SEARCH("livre",B156)))</formula>
    </cfRule>
  </conditionalFormatting>
  <conditionalFormatting sqref="C156:E156">
    <cfRule type="containsText" dxfId="384" priority="542" operator="containsText" text="livre">
      <formula>NOT(ISERROR(SEARCH("livre",C156)))</formula>
    </cfRule>
  </conditionalFormatting>
  <conditionalFormatting sqref="C164:E165">
    <cfRule type="containsText" dxfId="383" priority="540" operator="containsText" text="livre">
      <formula>NOT(ISERROR(SEARCH("livre",C164)))</formula>
    </cfRule>
  </conditionalFormatting>
  <conditionalFormatting sqref="E163">
    <cfRule type="containsText" dxfId="382" priority="541" operator="containsText" text="livre">
      <formula>NOT(ISERROR(SEARCH("livre",E163)))</formula>
    </cfRule>
  </conditionalFormatting>
  <conditionalFormatting sqref="B162">
    <cfRule type="containsText" dxfId="381" priority="538" operator="containsText" text="livre">
      <formula>NOT(ISERROR(SEARCH("livre",B162)))</formula>
    </cfRule>
  </conditionalFormatting>
  <conditionalFormatting sqref="C163:D163">
    <cfRule type="containsText" dxfId="380" priority="539" operator="containsText" text="livre">
      <formula>NOT(ISERROR(SEARCH("livre",C163)))</formula>
    </cfRule>
  </conditionalFormatting>
  <conditionalFormatting sqref="B169">
    <cfRule type="containsText" dxfId="379" priority="530" operator="containsText" text="livre">
      <formula>NOT(ISERROR(SEARCH("livre",B169)))</formula>
    </cfRule>
  </conditionalFormatting>
  <conditionalFormatting sqref="C168:E168">
    <cfRule type="containsText" dxfId="378" priority="528" operator="containsText" text="livre">
      <formula>NOT(ISERROR(SEARCH("livre",C168)))</formula>
    </cfRule>
  </conditionalFormatting>
  <conditionalFormatting sqref="B170:B171">
    <cfRule type="containsText" dxfId="377" priority="529" operator="containsText" text="livre">
      <formula>NOT(ISERROR(SEARCH("livre",B170)))</formula>
    </cfRule>
  </conditionalFormatting>
  <conditionalFormatting sqref="C170:E171">
    <cfRule type="containsText" dxfId="376" priority="512" operator="containsText" text="livre">
      <formula>NOT(ISERROR(SEARCH("livre",C170)))</formula>
    </cfRule>
  </conditionalFormatting>
  <conditionalFormatting sqref="E169">
    <cfRule type="containsText" dxfId="375" priority="513" operator="containsText" text="livre">
      <formula>NOT(ISERROR(SEARCH("livre",E169)))</formula>
    </cfRule>
  </conditionalFormatting>
  <conditionalFormatting sqref="B150">
    <cfRule type="containsText" dxfId="374" priority="517" operator="containsText" text="livre">
      <formula>NOT(ISERROR(SEARCH("livre",B150)))</formula>
    </cfRule>
  </conditionalFormatting>
  <conditionalFormatting sqref="B151">
    <cfRule type="containsText" dxfId="373" priority="516" operator="containsText" text="livre">
      <formula>NOT(ISERROR(SEARCH("livre",B151)))</formula>
    </cfRule>
  </conditionalFormatting>
  <conditionalFormatting sqref="C150:E150">
    <cfRule type="containsText" dxfId="372" priority="514" operator="containsText" text="livre">
      <formula>NOT(ISERROR(SEARCH("livre",C150)))</formula>
    </cfRule>
  </conditionalFormatting>
  <conditionalFormatting sqref="C169:D169">
    <cfRule type="containsText" dxfId="371" priority="511" operator="containsText" text="livre">
      <formula>NOT(ISERROR(SEARCH("livre",C169)))</formula>
    </cfRule>
  </conditionalFormatting>
  <conditionalFormatting sqref="B152:B153">
    <cfRule type="containsText" dxfId="370" priority="515" operator="containsText" text="livre">
      <formula>NOT(ISERROR(SEARCH("livre",B152)))</formula>
    </cfRule>
  </conditionalFormatting>
  <conditionalFormatting sqref="E151">
    <cfRule type="containsText" dxfId="369" priority="503" operator="containsText" text="livre">
      <formula>NOT(ISERROR(SEARCH("livre",E151)))</formula>
    </cfRule>
  </conditionalFormatting>
  <conditionalFormatting sqref="C152:E153">
    <cfRule type="containsText" dxfId="368" priority="508" operator="containsText" text="livre">
      <formula>NOT(ISERROR(SEARCH("livre",C152)))</formula>
    </cfRule>
  </conditionalFormatting>
  <conditionalFormatting sqref="C151:D151">
    <cfRule type="containsText" dxfId="367" priority="507" operator="containsText" text="livre">
      <formula>NOT(ISERROR(SEARCH("livre",C151)))</formula>
    </cfRule>
  </conditionalFormatting>
  <conditionalFormatting sqref="C158:E159">
    <cfRule type="containsText" dxfId="366" priority="505" operator="containsText" text="livre">
      <formula>NOT(ISERROR(SEARCH("livre",C158)))</formula>
    </cfRule>
  </conditionalFormatting>
  <conditionalFormatting sqref="E157">
    <cfRule type="containsText" dxfId="365" priority="506" operator="containsText" text="livre">
      <formula>NOT(ISERROR(SEARCH("livre",E157)))</formula>
    </cfRule>
  </conditionalFormatting>
  <conditionalFormatting sqref="C157:D157">
    <cfRule type="containsText" dxfId="364" priority="504" operator="containsText" text="livre">
      <formula>NOT(ISERROR(SEARCH("livre",C157)))</formula>
    </cfRule>
  </conditionalFormatting>
  <conditionalFormatting sqref="B176:B177">
    <cfRule type="containsText" dxfId="363" priority="483" operator="containsText" text="livre">
      <formula>NOT(ISERROR(SEARCH("livre",B176)))</formula>
    </cfRule>
  </conditionalFormatting>
  <conditionalFormatting sqref="B175">
    <cfRule type="containsText" dxfId="362" priority="484" operator="containsText" text="livre">
      <formula>NOT(ISERROR(SEARCH("livre",B175)))</formula>
    </cfRule>
  </conditionalFormatting>
  <conditionalFormatting sqref="C174:E174">
    <cfRule type="containsText" dxfId="361" priority="482" operator="containsText" text="livre">
      <formula>NOT(ISERROR(SEARCH("livre",C174)))</formula>
    </cfRule>
  </conditionalFormatting>
  <conditionalFormatting sqref="C176:E177">
    <cfRule type="containsText" dxfId="360" priority="487" operator="containsText" text="livre">
      <formula>NOT(ISERROR(SEARCH("livre",C176)))</formula>
    </cfRule>
  </conditionalFormatting>
  <conditionalFormatting sqref="E175">
    <cfRule type="containsText" dxfId="359" priority="488" operator="containsText" text="livre">
      <formula>NOT(ISERROR(SEARCH("livre",E175)))</formula>
    </cfRule>
  </conditionalFormatting>
  <conditionalFormatting sqref="B174">
    <cfRule type="containsText" dxfId="358" priority="485" operator="containsText" text="livre">
      <formula>NOT(ISERROR(SEARCH("livre",B174)))</formula>
    </cfRule>
  </conditionalFormatting>
  <conditionalFormatting sqref="C175:D175">
    <cfRule type="containsText" dxfId="357" priority="486" operator="containsText" text="livre">
      <formula>NOT(ISERROR(SEARCH("livre",C175)))</formula>
    </cfRule>
  </conditionalFormatting>
  <conditionalFormatting sqref="C182:E183">
    <cfRule type="containsText" dxfId="356" priority="410" operator="containsText" text="livre">
      <formula>NOT(ISERROR(SEARCH("livre",C182)))</formula>
    </cfRule>
  </conditionalFormatting>
  <conditionalFormatting sqref="E181">
    <cfRule type="containsText" dxfId="355" priority="411" operator="containsText" text="livre">
      <formula>NOT(ISERROR(SEARCH("livre",E181)))</formula>
    </cfRule>
  </conditionalFormatting>
  <conditionalFormatting sqref="E193">
    <cfRule type="containsText" dxfId="354" priority="397" operator="containsText" text="livre">
      <formula>NOT(ISERROR(SEARCH("livre",E193)))</formula>
    </cfRule>
  </conditionalFormatting>
  <conditionalFormatting sqref="C181:D181">
    <cfRule type="containsText" dxfId="353" priority="409" operator="containsText" text="livre">
      <formula>NOT(ISERROR(SEARCH("livre",C181)))</formula>
    </cfRule>
  </conditionalFormatting>
  <conditionalFormatting sqref="C180:E180">
    <cfRule type="containsText" dxfId="352" priority="407" operator="containsText" text="livre">
      <formula>NOT(ISERROR(SEARCH("livre",C180)))</formula>
    </cfRule>
  </conditionalFormatting>
  <conditionalFormatting sqref="B182:B183">
    <cfRule type="containsText" dxfId="351" priority="405" operator="containsText" text="livre">
      <formula>NOT(ISERROR(SEARCH("livre",B182)))</formula>
    </cfRule>
  </conditionalFormatting>
  <conditionalFormatting sqref="B181">
    <cfRule type="containsText" dxfId="350" priority="406" operator="containsText" text="livre">
      <formula>NOT(ISERROR(SEARCH("livre",B181)))</formula>
    </cfRule>
  </conditionalFormatting>
  <conditionalFormatting sqref="C188:E189">
    <cfRule type="containsText" dxfId="349" priority="403" operator="containsText" text="livre">
      <formula>NOT(ISERROR(SEARCH("livre",C188)))</formula>
    </cfRule>
  </conditionalFormatting>
  <conditionalFormatting sqref="E187">
    <cfRule type="containsText" dxfId="348" priority="404" operator="containsText" text="livre">
      <formula>NOT(ISERROR(SEARCH("livre",E187)))</formula>
    </cfRule>
  </conditionalFormatting>
  <conditionalFormatting sqref="B194:B195">
    <cfRule type="containsText" dxfId="347" priority="391" operator="containsText" text="livre">
      <formula>NOT(ISERROR(SEARCH("livre",B194)))</formula>
    </cfRule>
  </conditionalFormatting>
  <conditionalFormatting sqref="C187:D187">
    <cfRule type="containsText" dxfId="346" priority="402" operator="containsText" text="livre">
      <formula>NOT(ISERROR(SEARCH("livre",C187)))</formula>
    </cfRule>
  </conditionalFormatting>
  <conditionalFormatting sqref="C186:E186">
    <cfRule type="containsText" dxfId="345" priority="400" operator="containsText" text="livre">
      <formula>NOT(ISERROR(SEARCH("livre",C186)))</formula>
    </cfRule>
  </conditionalFormatting>
  <conditionalFormatting sqref="B188:B189">
    <cfRule type="containsText" dxfId="344" priority="398" operator="containsText" text="livre">
      <formula>NOT(ISERROR(SEARCH("livre",B188)))</formula>
    </cfRule>
  </conditionalFormatting>
  <conditionalFormatting sqref="B187">
    <cfRule type="containsText" dxfId="343" priority="399" operator="containsText" text="livre">
      <formula>NOT(ISERROR(SEARCH("livre",B187)))</formula>
    </cfRule>
  </conditionalFormatting>
  <conditionalFormatting sqref="C194:E195">
    <cfRule type="containsText" dxfId="342" priority="396" operator="containsText" text="livre">
      <formula>NOT(ISERROR(SEARCH("livre",C194)))</formula>
    </cfRule>
  </conditionalFormatting>
  <conditionalFormatting sqref="B192">
    <cfRule type="containsText" dxfId="341" priority="394" operator="containsText" text="livre">
      <formula>NOT(ISERROR(SEARCH("livre",B192)))</formula>
    </cfRule>
  </conditionalFormatting>
  <conditionalFormatting sqref="C193:D193">
    <cfRule type="containsText" dxfId="340" priority="395" operator="containsText" text="livre">
      <formula>NOT(ISERROR(SEARCH("livre",C193)))</formula>
    </cfRule>
  </conditionalFormatting>
  <conditionalFormatting sqref="C192:E192">
    <cfRule type="containsText" dxfId="339" priority="393" operator="containsText" text="livre">
      <formula>NOT(ISERROR(SEARCH("livre",C192)))</formula>
    </cfRule>
  </conditionalFormatting>
  <conditionalFormatting sqref="B193">
    <cfRule type="containsText" dxfId="338" priority="392" operator="containsText" text="livre">
      <formula>NOT(ISERROR(SEARCH("livre",B193)))</formula>
    </cfRule>
  </conditionalFormatting>
  <conditionalFormatting sqref="C200:E201">
    <cfRule type="containsText" dxfId="337" priority="389" operator="containsText" text="livre">
      <formula>NOT(ISERROR(SEARCH("livre",C200)))</formula>
    </cfRule>
  </conditionalFormatting>
  <conditionalFormatting sqref="E199">
    <cfRule type="containsText" dxfId="336" priority="390" operator="containsText" text="livre">
      <formula>NOT(ISERROR(SEARCH("livre",E199)))</formula>
    </cfRule>
  </conditionalFormatting>
  <conditionalFormatting sqref="C205:D205">
    <cfRule type="containsText" dxfId="335" priority="378" operator="containsText" text="livre">
      <formula>NOT(ISERROR(SEARCH("livre",C205)))</formula>
    </cfRule>
  </conditionalFormatting>
  <conditionalFormatting sqref="C199:D199">
    <cfRule type="containsText" dxfId="334" priority="388" operator="containsText" text="livre">
      <formula>NOT(ISERROR(SEARCH("livre",C199)))</formula>
    </cfRule>
  </conditionalFormatting>
  <conditionalFormatting sqref="C198:E198">
    <cfRule type="containsText" dxfId="333" priority="386" operator="containsText" text="livre">
      <formula>NOT(ISERROR(SEARCH("livre",C198)))</formula>
    </cfRule>
  </conditionalFormatting>
  <conditionalFormatting sqref="B200:B201">
    <cfRule type="containsText" dxfId="332" priority="384" operator="containsText" text="livre">
      <formula>NOT(ISERROR(SEARCH("livre",B200)))</formula>
    </cfRule>
  </conditionalFormatting>
  <conditionalFormatting sqref="B199">
    <cfRule type="containsText" dxfId="331" priority="385" operator="containsText" text="livre">
      <formula>NOT(ISERROR(SEARCH("livre",B199)))</formula>
    </cfRule>
  </conditionalFormatting>
  <conditionalFormatting sqref="B204">
    <cfRule type="containsText" dxfId="330" priority="373" operator="containsText" text="livre">
      <formula>NOT(ISERROR(SEARCH("livre",B204)))</formula>
    </cfRule>
  </conditionalFormatting>
  <conditionalFormatting sqref="B180">
    <cfRule type="containsText" dxfId="329" priority="383" operator="containsText" text="livre">
      <formula>NOT(ISERROR(SEARCH("livre",B180)))</formula>
    </cfRule>
  </conditionalFormatting>
  <conditionalFormatting sqref="B186">
    <cfRule type="containsText" dxfId="328" priority="382" operator="containsText" text="livre">
      <formula>NOT(ISERROR(SEARCH("livre",B186)))</formula>
    </cfRule>
  </conditionalFormatting>
  <conditionalFormatting sqref="B198">
    <cfRule type="containsText" dxfId="327" priority="381" operator="containsText" text="livre">
      <formula>NOT(ISERROR(SEARCH("livre",B198)))</formula>
    </cfRule>
  </conditionalFormatting>
  <conditionalFormatting sqref="C206:E207">
    <cfRule type="containsText" dxfId="326" priority="379" operator="containsText" text="livre">
      <formula>NOT(ISERROR(SEARCH("livre",C206)))</formula>
    </cfRule>
  </conditionalFormatting>
  <conditionalFormatting sqref="E205">
    <cfRule type="containsText" dxfId="325" priority="380" operator="containsText" text="livre">
      <formula>NOT(ISERROR(SEARCH("livre",E205)))</formula>
    </cfRule>
  </conditionalFormatting>
  <conditionalFormatting sqref="C204:E204">
    <cfRule type="containsText" dxfId="324" priority="377" operator="containsText" text="livre">
      <formula>NOT(ISERROR(SEARCH("livre",C204)))</formula>
    </cfRule>
  </conditionalFormatting>
  <conditionalFormatting sqref="B206:B207">
    <cfRule type="containsText" dxfId="323" priority="375" operator="containsText" text="livre">
      <formula>NOT(ISERROR(SEARCH("livre",B206)))</formula>
    </cfRule>
  </conditionalFormatting>
  <conditionalFormatting sqref="B205">
    <cfRule type="containsText" dxfId="322" priority="376" operator="containsText" text="livre">
      <formula>NOT(ISERROR(SEARCH("livre",B205)))</formula>
    </cfRule>
  </conditionalFormatting>
  <conditionalFormatting sqref="C212:D212">
    <cfRule type="containsText" dxfId="321" priority="363" operator="containsText" text="livre">
      <formula>NOT(ISERROR(SEARCH("livre",C212)))</formula>
    </cfRule>
  </conditionalFormatting>
  <conditionalFormatting sqref="B211">
    <cfRule type="containsText" dxfId="320" priority="359" operator="containsText" text="livre">
      <formula>NOT(ISERROR(SEARCH("livre",B211)))</formula>
    </cfRule>
  </conditionalFormatting>
  <conditionalFormatting sqref="C214:E214 D213:E213">
    <cfRule type="containsText" dxfId="319" priority="364" operator="containsText" text="livre">
      <formula>NOT(ISERROR(SEARCH("livre",C213)))</formula>
    </cfRule>
  </conditionalFormatting>
  <conditionalFormatting sqref="E212">
    <cfRule type="containsText" dxfId="318" priority="365" operator="containsText" text="livre">
      <formula>NOT(ISERROR(SEARCH("livre",E212)))</formula>
    </cfRule>
  </conditionalFormatting>
  <conditionalFormatting sqref="C211:E211">
    <cfRule type="containsText" dxfId="317" priority="362" operator="containsText" text="livre">
      <formula>NOT(ISERROR(SEARCH("livre",C211)))</formula>
    </cfRule>
  </conditionalFormatting>
  <conditionalFormatting sqref="B213:B214">
    <cfRule type="containsText" dxfId="316" priority="360" operator="containsText" text="livre">
      <formula>NOT(ISERROR(SEARCH("livre",B213)))</formula>
    </cfRule>
  </conditionalFormatting>
  <conditionalFormatting sqref="B212">
    <cfRule type="containsText" dxfId="315" priority="361" operator="containsText" text="livre">
      <formula>NOT(ISERROR(SEARCH("livre",B212)))</formula>
    </cfRule>
  </conditionalFormatting>
  <conditionalFormatting sqref="C218:D218">
    <cfRule type="containsText" dxfId="314" priority="356" operator="containsText" text="livre">
      <formula>NOT(ISERROR(SEARCH("livre",C218)))</formula>
    </cfRule>
  </conditionalFormatting>
  <conditionalFormatting sqref="C219:E220">
    <cfRule type="containsText" dxfId="313" priority="357" operator="containsText" text="livre">
      <formula>NOT(ISERROR(SEARCH("livre",C219)))</formula>
    </cfRule>
  </conditionalFormatting>
  <conditionalFormatting sqref="E218">
    <cfRule type="containsText" dxfId="312" priority="358" operator="containsText" text="livre">
      <formula>NOT(ISERROR(SEARCH("livre",E218)))</formula>
    </cfRule>
  </conditionalFormatting>
  <conditionalFormatting sqref="C217:E217">
    <cfRule type="containsText" dxfId="311" priority="355" operator="containsText" text="livre">
      <formula>NOT(ISERROR(SEARCH("livre",C217)))</formula>
    </cfRule>
  </conditionalFormatting>
  <conditionalFormatting sqref="B219:B220">
    <cfRule type="containsText" dxfId="310" priority="353" operator="containsText" text="livre">
      <formula>NOT(ISERROR(SEARCH("livre",B219)))</formula>
    </cfRule>
  </conditionalFormatting>
  <conditionalFormatting sqref="B218">
    <cfRule type="containsText" dxfId="309" priority="354" operator="containsText" text="livre">
      <formula>NOT(ISERROR(SEARCH("livre",B218)))</formula>
    </cfRule>
  </conditionalFormatting>
  <conditionalFormatting sqref="C224:D224">
    <cfRule type="containsText" dxfId="308" priority="349" operator="containsText" text="livre">
      <formula>NOT(ISERROR(SEARCH("livre",C224)))</formula>
    </cfRule>
  </conditionalFormatting>
  <conditionalFormatting sqref="C225:E226">
    <cfRule type="containsText" dxfId="307" priority="350" operator="containsText" text="livre">
      <formula>NOT(ISERROR(SEARCH("livre",C225)))</formula>
    </cfRule>
  </conditionalFormatting>
  <conditionalFormatting sqref="E224">
    <cfRule type="containsText" dxfId="306" priority="351" operator="containsText" text="livre">
      <formula>NOT(ISERROR(SEARCH("livre",E224)))</formula>
    </cfRule>
  </conditionalFormatting>
  <conditionalFormatting sqref="C223:E223">
    <cfRule type="containsText" dxfId="305" priority="348" operator="containsText" text="livre">
      <formula>NOT(ISERROR(SEARCH("livre",C223)))</formula>
    </cfRule>
  </conditionalFormatting>
  <conditionalFormatting sqref="B225:B226">
    <cfRule type="containsText" dxfId="304" priority="346" operator="containsText" text="livre">
      <formula>NOT(ISERROR(SEARCH("livre",B225)))</formula>
    </cfRule>
  </conditionalFormatting>
  <conditionalFormatting sqref="B224">
    <cfRule type="containsText" dxfId="303" priority="347" operator="containsText" text="livre">
      <formula>NOT(ISERROR(SEARCH("livre",B224)))</formula>
    </cfRule>
  </conditionalFormatting>
  <conditionalFormatting sqref="C230:D230">
    <cfRule type="containsText" dxfId="302" priority="342" operator="containsText" text="livre">
      <formula>NOT(ISERROR(SEARCH("livre",C230)))</formula>
    </cfRule>
  </conditionalFormatting>
  <conditionalFormatting sqref="C231:E232">
    <cfRule type="containsText" dxfId="301" priority="343" operator="containsText" text="livre">
      <formula>NOT(ISERROR(SEARCH("livre",C231)))</formula>
    </cfRule>
  </conditionalFormatting>
  <conditionalFormatting sqref="E230">
    <cfRule type="containsText" dxfId="300" priority="344" operator="containsText" text="livre">
      <formula>NOT(ISERROR(SEARCH("livre",E230)))</formula>
    </cfRule>
  </conditionalFormatting>
  <conditionalFormatting sqref="C229:E229">
    <cfRule type="containsText" dxfId="299" priority="341" operator="containsText" text="livre">
      <formula>NOT(ISERROR(SEARCH("livre",C229)))</formula>
    </cfRule>
  </conditionalFormatting>
  <conditionalFormatting sqref="B231:B232">
    <cfRule type="containsText" dxfId="298" priority="339" operator="containsText" text="livre">
      <formula>NOT(ISERROR(SEARCH("livre",B231)))</formula>
    </cfRule>
  </conditionalFormatting>
  <conditionalFormatting sqref="B230">
    <cfRule type="containsText" dxfId="297" priority="340" operator="containsText" text="livre">
      <formula>NOT(ISERROR(SEARCH("livre",B230)))</formula>
    </cfRule>
  </conditionalFormatting>
  <conditionalFormatting sqref="C236:D236">
    <cfRule type="containsText" dxfId="296" priority="335" operator="containsText" text="livre">
      <formula>NOT(ISERROR(SEARCH("livre",C236)))</formula>
    </cfRule>
  </conditionalFormatting>
  <conditionalFormatting sqref="C237:E238">
    <cfRule type="containsText" dxfId="295" priority="336" operator="containsText" text="livre">
      <formula>NOT(ISERROR(SEARCH("livre",C237)))</formula>
    </cfRule>
  </conditionalFormatting>
  <conditionalFormatting sqref="E236">
    <cfRule type="containsText" dxfId="294" priority="337" operator="containsText" text="livre">
      <formula>NOT(ISERROR(SEARCH("livre",E236)))</formula>
    </cfRule>
  </conditionalFormatting>
  <conditionalFormatting sqref="C235:E235">
    <cfRule type="containsText" dxfId="293" priority="334" operator="containsText" text="livre">
      <formula>NOT(ISERROR(SEARCH("livre",C235)))</formula>
    </cfRule>
  </conditionalFormatting>
  <conditionalFormatting sqref="B237:B238">
    <cfRule type="containsText" dxfId="292" priority="332" operator="containsText" text="livre">
      <formula>NOT(ISERROR(SEARCH("livre",B237)))</formula>
    </cfRule>
  </conditionalFormatting>
  <conditionalFormatting sqref="B236">
    <cfRule type="containsText" dxfId="291" priority="333" operator="containsText" text="livre">
      <formula>NOT(ISERROR(SEARCH("livre",B236)))</formula>
    </cfRule>
  </conditionalFormatting>
  <conditionalFormatting sqref="C242:D242">
    <cfRule type="containsText" dxfId="290" priority="328" operator="containsText" text="livre">
      <formula>NOT(ISERROR(SEARCH("livre",C242)))</formula>
    </cfRule>
  </conditionalFormatting>
  <conditionalFormatting sqref="C243:E244">
    <cfRule type="containsText" dxfId="289" priority="329" operator="containsText" text="livre">
      <formula>NOT(ISERROR(SEARCH("livre",C243)))</formula>
    </cfRule>
  </conditionalFormatting>
  <conditionalFormatting sqref="E242">
    <cfRule type="containsText" dxfId="288" priority="330" operator="containsText" text="livre">
      <formula>NOT(ISERROR(SEARCH("livre",E242)))</formula>
    </cfRule>
  </conditionalFormatting>
  <conditionalFormatting sqref="C241:E241">
    <cfRule type="containsText" dxfId="287" priority="327" operator="containsText" text="livre">
      <formula>NOT(ISERROR(SEARCH("livre",C241)))</formula>
    </cfRule>
  </conditionalFormatting>
  <conditionalFormatting sqref="B243:B244">
    <cfRule type="containsText" dxfId="286" priority="325" operator="containsText" text="livre">
      <formula>NOT(ISERROR(SEARCH("livre",B243)))</formula>
    </cfRule>
  </conditionalFormatting>
  <conditionalFormatting sqref="B242">
    <cfRule type="containsText" dxfId="285" priority="326" operator="containsText" text="livre">
      <formula>NOT(ISERROR(SEARCH("livre",B242)))</formula>
    </cfRule>
  </conditionalFormatting>
  <conditionalFormatting sqref="C248:D248">
    <cfRule type="containsText" dxfId="284" priority="321" operator="containsText" text="livre">
      <formula>NOT(ISERROR(SEARCH("livre",C248)))</formula>
    </cfRule>
  </conditionalFormatting>
  <conditionalFormatting sqref="C249:E250">
    <cfRule type="containsText" dxfId="283" priority="322" operator="containsText" text="livre">
      <formula>NOT(ISERROR(SEARCH("livre",C249)))</formula>
    </cfRule>
  </conditionalFormatting>
  <conditionalFormatting sqref="E248">
    <cfRule type="containsText" dxfId="282" priority="323" operator="containsText" text="livre">
      <formula>NOT(ISERROR(SEARCH("livre",E248)))</formula>
    </cfRule>
  </conditionalFormatting>
  <conditionalFormatting sqref="C247:E247">
    <cfRule type="containsText" dxfId="281" priority="320" operator="containsText" text="livre">
      <formula>NOT(ISERROR(SEARCH("livre",C247)))</formula>
    </cfRule>
  </conditionalFormatting>
  <conditionalFormatting sqref="B249:B250">
    <cfRule type="containsText" dxfId="280" priority="318" operator="containsText" text="livre">
      <formula>NOT(ISERROR(SEARCH("livre",B249)))</formula>
    </cfRule>
  </conditionalFormatting>
  <conditionalFormatting sqref="B248">
    <cfRule type="containsText" dxfId="279" priority="319" operator="containsText" text="livre">
      <formula>NOT(ISERROR(SEARCH("livre",B248)))</formula>
    </cfRule>
  </conditionalFormatting>
  <conditionalFormatting sqref="D254">
    <cfRule type="containsText" dxfId="278" priority="314" operator="containsText" text="livre">
      <formula>NOT(ISERROR(SEARCH("livre",D254)))</formula>
    </cfRule>
  </conditionalFormatting>
  <conditionalFormatting sqref="C255:E256">
    <cfRule type="containsText" dxfId="277" priority="315" operator="containsText" text="livre">
      <formula>NOT(ISERROR(SEARCH("livre",C255)))</formula>
    </cfRule>
  </conditionalFormatting>
  <conditionalFormatting sqref="E254">
    <cfRule type="containsText" dxfId="276" priority="316" operator="containsText" text="livre">
      <formula>NOT(ISERROR(SEARCH("livre",E254)))</formula>
    </cfRule>
  </conditionalFormatting>
  <conditionalFormatting sqref="C253:E253">
    <cfRule type="containsText" dxfId="275" priority="313" operator="containsText" text="livre">
      <formula>NOT(ISERROR(SEARCH("livre",C253)))</formula>
    </cfRule>
  </conditionalFormatting>
  <conditionalFormatting sqref="B255:B256">
    <cfRule type="containsText" dxfId="274" priority="311" operator="containsText" text="livre">
      <formula>NOT(ISERROR(SEARCH("livre",B255)))</formula>
    </cfRule>
  </conditionalFormatting>
  <conditionalFormatting sqref="B254">
    <cfRule type="containsText" dxfId="273" priority="312" operator="containsText" text="livre">
      <formula>NOT(ISERROR(SEARCH("livre",B254)))</formula>
    </cfRule>
  </conditionalFormatting>
  <conditionalFormatting sqref="D260">
    <cfRule type="containsText" dxfId="272" priority="307" operator="containsText" text="livre">
      <formula>NOT(ISERROR(SEARCH("livre",D260)))</formula>
    </cfRule>
  </conditionalFormatting>
  <conditionalFormatting sqref="C261:E262">
    <cfRule type="containsText" dxfId="271" priority="308" operator="containsText" text="livre">
      <formula>NOT(ISERROR(SEARCH("livre",C261)))</formula>
    </cfRule>
  </conditionalFormatting>
  <conditionalFormatting sqref="E260">
    <cfRule type="containsText" dxfId="270" priority="309" operator="containsText" text="livre">
      <formula>NOT(ISERROR(SEARCH("livre",E260)))</formula>
    </cfRule>
  </conditionalFormatting>
  <conditionalFormatting sqref="C259:E259">
    <cfRule type="containsText" dxfId="269" priority="306" operator="containsText" text="livre">
      <formula>NOT(ISERROR(SEARCH("livre",C259)))</formula>
    </cfRule>
  </conditionalFormatting>
  <conditionalFormatting sqref="B261:B262">
    <cfRule type="containsText" dxfId="268" priority="304" operator="containsText" text="livre">
      <formula>NOT(ISERROR(SEARCH("livre",B261)))</formula>
    </cfRule>
  </conditionalFormatting>
  <conditionalFormatting sqref="B260">
    <cfRule type="containsText" dxfId="267" priority="305" operator="containsText" text="livre">
      <formula>NOT(ISERROR(SEARCH("livre",B260)))</formula>
    </cfRule>
  </conditionalFormatting>
  <conditionalFormatting sqref="C213">
    <cfRule type="containsText" dxfId="266" priority="301" operator="containsText" text="livre">
      <formula>NOT(ISERROR(SEARCH("livre",C213)))</formula>
    </cfRule>
  </conditionalFormatting>
  <conditionalFormatting sqref="B217">
    <cfRule type="containsText" dxfId="265" priority="300" operator="containsText" text="livre">
      <formula>NOT(ISERROR(SEARCH("livre",B217)))</formula>
    </cfRule>
  </conditionalFormatting>
  <conditionalFormatting sqref="B223">
    <cfRule type="containsText" dxfId="264" priority="299" operator="containsText" text="livre">
      <formula>NOT(ISERROR(SEARCH("livre",B223)))</formula>
    </cfRule>
  </conditionalFormatting>
  <conditionalFormatting sqref="B229">
    <cfRule type="containsText" dxfId="263" priority="298" operator="containsText" text="livre">
      <formula>NOT(ISERROR(SEARCH("livre",B229)))</formula>
    </cfRule>
  </conditionalFormatting>
  <conditionalFormatting sqref="B235">
    <cfRule type="containsText" dxfId="262" priority="297" operator="containsText" text="livre">
      <formula>NOT(ISERROR(SEARCH("livre",B235)))</formula>
    </cfRule>
  </conditionalFormatting>
  <conditionalFormatting sqref="B241">
    <cfRule type="containsText" dxfId="261" priority="296" operator="containsText" text="livre">
      <formula>NOT(ISERROR(SEARCH("livre",B241)))</formula>
    </cfRule>
  </conditionalFormatting>
  <conditionalFormatting sqref="B247">
    <cfRule type="containsText" dxfId="260" priority="295" operator="containsText" text="livre">
      <formula>NOT(ISERROR(SEARCH("livre",B247)))</formula>
    </cfRule>
  </conditionalFormatting>
  <conditionalFormatting sqref="B253">
    <cfRule type="containsText" dxfId="259" priority="294" operator="containsText" text="livre">
      <formula>NOT(ISERROR(SEARCH("livre",B253)))</formula>
    </cfRule>
  </conditionalFormatting>
  <conditionalFormatting sqref="B259">
    <cfRule type="containsText" dxfId="258" priority="293" operator="containsText" text="livre">
      <formula>NOT(ISERROR(SEARCH("livre",B259)))</formula>
    </cfRule>
  </conditionalFormatting>
  <conditionalFormatting sqref="C254">
    <cfRule type="containsText" dxfId="257" priority="292" operator="containsText" text="livre">
      <formula>NOT(ISERROR(SEARCH("livre",C254)))</formula>
    </cfRule>
  </conditionalFormatting>
  <conditionalFormatting sqref="C260">
    <cfRule type="containsText" dxfId="256" priority="291" operator="containsText" text="livre">
      <formula>NOT(ISERROR(SEARCH("livre",C260)))</formula>
    </cfRule>
  </conditionalFormatting>
  <conditionalFormatting sqref="D266">
    <cfRule type="containsText" dxfId="255" priority="288" operator="containsText" text="livre">
      <formula>NOT(ISERROR(SEARCH("livre",D266)))</formula>
    </cfRule>
  </conditionalFormatting>
  <conditionalFormatting sqref="C267:E268">
    <cfRule type="containsText" dxfId="254" priority="289" operator="containsText" text="livre">
      <formula>NOT(ISERROR(SEARCH("livre",C267)))</formula>
    </cfRule>
  </conditionalFormatting>
  <conditionalFormatting sqref="E266">
    <cfRule type="containsText" dxfId="253" priority="290" operator="containsText" text="livre">
      <formula>NOT(ISERROR(SEARCH("livre",E266)))</formula>
    </cfRule>
  </conditionalFormatting>
  <conditionalFormatting sqref="C265:E265">
    <cfRule type="containsText" dxfId="252" priority="287" operator="containsText" text="livre">
      <formula>NOT(ISERROR(SEARCH("livre",C265)))</formula>
    </cfRule>
  </conditionalFormatting>
  <conditionalFormatting sqref="B267:B268">
    <cfRule type="containsText" dxfId="251" priority="285" operator="containsText" text="livre">
      <formula>NOT(ISERROR(SEARCH("livre",B267)))</formula>
    </cfRule>
  </conditionalFormatting>
  <conditionalFormatting sqref="B266">
    <cfRule type="containsText" dxfId="250" priority="286" operator="containsText" text="livre">
      <formula>NOT(ISERROR(SEARCH("livre",B266)))</formula>
    </cfRule>
  </conditionalFormatting>
  <conditionalFormatting sqref="B265">
    <cfRule type="containsText" dxfId="249" priority="284" operator="containsText" text="livre">
      <formula>NOT(ISERROR(SEARCH("livre",B265)))</formula>
    </cfRule>
  </conditionalFormatting>
  <conditionalFormatting sqref="C266">
    <cfRule type="containsText" dxfId="248" priority="283" operator="containsText" text="livre">
      <formula>NOT(ISERROR(SEARCH("livre",C266)))</formula>
    </cfRule>
  </conditionalFormatting>
  <conditionalFormatting sqref="D272">
    <cfRule type="containsText" dxfId="247" priority="280" operator="containsText" text="livre">
      <formula>NOT(ISERROR(SEARCH("livre",D272)))</formula>
    </cfRule>
  </conditionalFormatting>
  <conditionalFormatting sqref="C273:E274">
    <cfRule type="containsText" dxfId="246" priority="281" operator="containsText" text="livre">
      <formula>NOT(ISERROR(SEARCH("livre",C273)))</formula>
    </cfRule>
  </conditionalFormatting>
  <conditionalFormatting sqref="E272">
    <cfRule type="containsText" dxfId="245" priority="282" operator="containsText" text="livre">
      <formula>NOT(ISERROR(SEARCH("livre",E272)))</formula>
    </cfRule>
  </conditionalFormatting>
  <conditionalFormatting sqref="C271:E271">
    <cfRule type="containsText" dxfId="244" priority="279" operator="containsText" text="livre">
      <formula>NOT(ISERROR(SEARCH("livre",C271)))</formula>
    </cfRule>
  </conditionalFormatting>
  <conditionalFormatting sqref="B273:B274">
    <cfRule type="containsText" dxfId="243" priority="277" operator="containsText" text="livre">
      <formula>NOT(ISERROR(SEARCH("livre",B273)))</formula>
    </cfRule>
  </conditionalFormatting>
  <conditionalFormatting sqref="B272">
    <cfRule type="containsText" dxfId="242" priority="278" operator="containsText" text="livre">
      <formula>NOT(ISERROR(SEARCH("livre",B272)))</formula>
    </cfRule>
  </conditionalFormatting>
  <conditionalFormatting sqref="B271">
    <cfRule type="containsText" dxfId="241" priority="276" operator="containsText" text="livre">
      <formula>NOT(ISERROR(SEARCH("livre",B271)))</formula>
    </cfRule>
  </conditionalFormatting>
  <conditionalFormatting sqref="C272">
    <cfRule type="containsText" dxfId="240" priority="275" operator="containsText" text="livre">
      <formula>NOT(ISERROR(SEARCH("livre",C272)))</formula>
    </cfRule>
  </conditionalFormatting>
  <conditionalFormatting sqref="D278">
    <cfRule type="containsText" dxfId="239" priority="272" operator="containsText" text="livre">
      <formula>NOT(ISERROR(SEARCH("livre",D278)))</formula>
    </cfRule>
  </conditionalFormatting>
  <conditionalFormatting sqref="C280:E280 D279:E279">
    <cfRule type="containsText" dxfId="238" priority="273" operator="containsText" text="livre">
      <formula>NOT(ISERROR(SEARCH("livre",C279)))</formula>
    </cfRule>
  </conditionalFormatting>
  <conditionalFormatting sqref="E278">
    <cfRule type="containsText" dxfId="237" priority="274" operator="containsText" text="livre">
      <formula>NOT(ISERROR(SEARCH("livre",E278)))</formula>
    </cfRule>
  </conditionalFormatting>
  <conditionalFormatting sqref="C277:E277">
    <cfRule type="containsText" dxfId="236" priority="271" operator="containsText" text="livre">
      <formula>NOT(ISERROR(SEARCH("livre",C277)))</formula>
    </cfRule>
  </conditionalFormatting>
  <conditionalFormatting sqref="B279:B280">
    <cfRule type="containsText" dxfId="235" priority="269" operator="containsText" text="livre">
      <formula>NOT(ISERROR(SEARCH("livre",B279)))</formula>
    </cfRule>
  </conditionalFormatting>
  <conditionalFormatting sqref="B278">
    <cfRule type="containsText" dxfId="234" priority="270" operator="containsText" text="livre">
      <formula>NOT(ISERROR(SEARCH("livre",B278)))</formula>
    </cfRule>
  </conditionalFormatting>
  <conditionalFormatting sqref="C278">
    <cfRule type="containsText" dxfId="233" priority="267" operator="containsText" text="livre">
      <formula>NOT(ISERROR(SEARCH("livre",C278)))</formula>
    </cfRule>
  </conditionalFormatting>
  <conditionalFormatting sqref="D284">
    <cfRule type="containsText" dxfId="232" priority="264" operator="containsText" text="livre">
      <formula>NOT(ISERROR(SEARCH("livre",D284)))</formula>
    </cfRule>
  </conditionalFormatting>
  <conditionalFormatting sqref="C285:E286">
    <cfRule type="containsText" dxfId="231" priority="265" operator="containsText" text="livre">
      <formula>NOT(ISERROR(SEARCH("livre",C285)))</formula>
    </cfRule>
  </conditionalFormatting>
  <conditionalFormatting sqref="E284">
    <cfRule type="containsText" dxfId="230" priority="266" operator="containsText" text="livre">
      <formula>NOT(ISERROR(SEARCH("livre",E284)))</formula>
    </cfRule>
  </conditionalFormatting>
  <conditionalFormatting sqref="C283:E283">
    <cfRule type="containsText" dxfId="229" priority="263" operator="containsText" text="livre">
      <formula>NOT(ISERROR(SEARCH("livre",C283)))</formula>
    </cfRule>
  </conditionalFormatting>
  <conditionalFormatting sqref="B285:B286">
    <cfRule type="containsText" dxfId="228" priority="261" operator="containsText" text="livre">
      <formula>NOT(ISERROR(SEARCH("livre",B285)))</formula>
    </cfRule>
  </conditionalFormatting>
  <conditionalFormatting sqref="B284">
    <cfRule type="containsText" dxfId="227" priority="262" operator="containsText" text="livre">
      <formula>NOT(ISERROR(SEARCH("livre",B284)))</formula>
    </cfRule>
  </conditionalFormatting>
  <conditionalFormatting sqref="D290">
    <cfRule type="containsText" dxfId="226" priority="256" operator="containsText" text="livre">
      <formula>NOT(ISERROR(SEARCH("livre",D290)))</formula>
    </cfRule>
  </conditionalFormatting>
  <conditionalFormatting sqref="C291:E292">
    <cfRule type="containsText" dxfId="225" priority="257" operator="containsText" text="livre">
      <formula>NOT(ISERROR(SEARCH("livre",C291)))</formula>
    </cfRule>
  </conditionalFormatting>
  <conditionalFormatting sqref="E290">
    <cfRule type="containsText" dxfId="224" priority="258" operator="containsText" text="livre">
      <formula>NOT(ISERROR(SEARCH("livre",E290)))</formula>
    </cfRule>
  </conditionalFormatting>
  <conditionalFormatting sqref="C289:E289">
    <cfRule type="containsText" dxfId="223" priority="255" operator="containsText" text="livre">
      <formula>NOT(ISERROR(SEARCH("livre",C289)))</formula>
    </cfRule>
  </conditionalFormatting>
  <conditionalFormatting sqref="B291:B292">
    <cfRule type="containsText" dxfId="222" priority="253" operator="containsText" text="livre">
      <formula>NOT(ISERROR(SEARCH("livre",B291)))</formula>
    </cfRule>
  </conditionalFormatting>
  <conditionalFormatting sqref="B290">
    <cfRule type="containsText" dxfId="221" priority="254" operator="containsText" text="livre">
      <formula>NOT(ISERROR(SEARCH("livre",B290)))</formula>
    </cfRule>
  </conditionalFormatting>
  <conditionalFormatting sqref="B277">
    <cfRule type="containsText" dxfId="220" priority="250" operator="containsText" text="livre">
      <formula>NOT(ISERROR(SEARCH("livre",B277)))</formula>
    </cfRule>
  </conditionalFormatting>
  <conditionalFormatting sqref="B283">
    <cfRule type="containsText" dxfId="219" priority="249" operator="containsText" text="livre">
      <formula>NOT(ISERROR(SEARCH("livre",B283)))</formula>
    </cfRule>
  </conditionalFormatting>
  <conditionalFormatting sqref="B289">
    <cfRule type="containsText" dxfId="218" priority="248" operator="containsText" text="livre">
      <formula>NOT(ISERROR(SEARCH("livre",B289)))</formula>
    </cfRule>
  </conditionalFormatting>
  <conditionalFormatting sqref="C284">
    <cfRule type="containsText" dxfId="217" priority="247" operator="containsText" text="livre">
      <formula>NOT(ISERROR(SEARCH("livre",C284)))</formula>
    </cfRule>
  </conditionalFormatting>
  <conditionalFormatting sqref="C290">
    <cfRule type="containsText" dxfId="216" priority="246" operator="containsText" text="livre">
      <formula>NOT(ISERROR(SEARCH("livre",C290)))</formula>
    </cfRule>
  </conditionalFormatting>
  <conditionalFormatting sqref="C279">
    <cfRule type="containsText" dxfId="215" priority="245" operator="containsText" text="livre">
      <formula>NOT(ISERROR(SEARCH("livre",C279)))</formula>
    </cfRule>
  </conditionalFormatting>
  <conditionalFormatting sqref="D296">
    <cfRule type="containsText" dxfId="214" priority="242" operator="containsText" text="livre">
      <formula>NOT(ISERROR(SEARCH("livre",D296)))</formula>
    </cfRule>
  </conditionalFormatting>
  <conditionalFormatting sqref="C297:E298">
    <cfRule type="containsText" dxfId="213" priority="243" operator="containsText" text="livre">
      <formula>NOT(ISERROR(SEARCH("livre",C297)))</formula>
    </cfRule>
  </conditionalFormatting>
  <conditionalFormatting sqref="E296">
    <cfRule type="containsText" dxfId="212" priority="244" operator="containsText" text="livre">
      <formula>NOT(ISERROR(SEARCH("livre",E296)))</formula>
    </cfRule>
  </conditionalFormatting>
  <conditionalFormatting sqref="C295:E295">
    <cfRule type="containsText" dxfId="211" priority="241" operator="containsText" text="livre">
      <formula>NOT(ISERROR(SEARCH("livre",C295)))</formula>
    </cfRule>
  </conditionalFormatting>
  <conditionalFormatting sqref="B297:B298">
    <cfRule type="containsText" dxfId="210" priority="239" operator="containsText" text="livre">
      <formula>NOT(ISERROR(SEARCH("livre",B297)))</formula>
    </cfRule>
  </conditionalFormatting>
  <conditionalFormatting sqref="B296">
    <cfRule type="containsText" dxfId="209" priority="240" operator="containsText" text="livre">
      <formula>NOT(ISERROR(SEARCH("livre",B296)))</formula>
    </cfRule>
  </conditionalFormatting>
  <conditionalFormatting sqref="B295">
    <cfRule type="containsText" dxfId="208" priority="238" operator="containsText" text="livre">
      <formula>NOT(ISERROR(SEARCH("livre",B295)))</formula>
    </cfRule>
  </conditionalFormatting>
  <conditionalFormatting sqref="C296">
    <cfRule type="containsText" dxfId="207" priority="237" operator="containsText" text="livre">
      <formula>NOT(ISERROR(SEARCH("livre",C296)))</formula>
    </cfRule>
  </conditionalFormatting>
  <conditionalFormatting sqref="D302">
    <cfRule type="containsText" dxfId="206" priority="234" operator="containsText" text="livre">
      <formula>NOT(ISERROR(SEARCH("livre",D302)))</formula>
    </cfRule>
  </conditionalFormatting>
  <conditionalFormatting sqref="C303:E304">
    <cfRule type="containsText" dxfId="205" priority="235" operator="containsText" text="livre">
      <formula>NOT(ISERROR(SEARCH("livre",C303)))</formula>
    </cfRule>
  </conditionalFormatting>
  <conditionalFormatting sqref="E302">
    <cfRule type="containsText" dxfId="204" priority="236" operator="containsText" text="livre">
      <formula>NOT(ISERROR(SEARCH("livre",E302)))</formula>
    </cfRule>
  </conditionalFormatting>
  <conditionalFormatting sqref="C301:E301">
    <cfRule type="containsText" dxfId="203" priority="233" operator="containsText" text="livre">
      <formula>NOT(ISERROR(SEARCH("livre",C301)))</formula>
    </cfRule>
  </conditionalFormatting>
  <conditionalFormatting sqref="B303:B304">
    <cfRule type="containsText" dxfId="202" priority="231" operator="containsText" text="livre">
      <formula>NOT(ISERROR(SEARCH("livre",B303)))</formula>
    </cfRule>
  </conditionalFormatting>
  <conditionalFormatting sqref="B302">
    <cfRule type="containsText" dxfId="201" priority="232" operator="containsText" text="livre">
      <formula>NOT(ISERROR(SEARCH("livre",B302)))</formula>
    </cfRule>
  </conditionalFormatting>
  <conditionalFormatting sqref="C302">
    <cfRule type="containsText" dxfId="200" priority="229" operator="containsText" text="livre">
      <formula>NOT(ISERROR(SEARCH("livre",C302)))</formula>
    </cfRule>
  </conditionalFormatting>
  <conditionalFormatting sqref="B301">
    <cfRule type="containsText" dxfId="199" priority="227" operator="containsText" text="livre">
      <formula>NOT(ISERROR(SEARCH("livre",B301)))</formula>
    </cfRule>
  </conditionalFormatting>
  <conditionalFormatting sqref="E309">
    <cfRule type="containsText" dxfId="198" priority="208" operator="containsText" text="livre">
      <formula>NOT(ISERROR(SEARCH("livre",E309)))</formula>
    </cfRule>
  </conditionalFormatting>
  <conditionalFormatting sqref="C310:E311">
    <cfRule type="containsText" dxfId="197" priority="207" operator="containsText" text="livre">
      <formula>NOT(ISERROR(SEARCH("livre",C310)))</formula>
    </cfRule>
  </conditionalFormatting>
  <conditionalFormatting sqref="C308:E308">
    <cfRule type="containsText" dxfId="196" priority="205" operator="containsText" text="livre">
      <formula>NOT(ISERROR(SEARCH("livre",C308)))</formula>
    </cfRule>
  </conditionalFormatting>
  <conditionalFormatting sqref="D309">
    <cfRule type="containsText" dxfId="195" priority="206" operator="containsText" text="livre">
      <formula>NOT(ISERROR(SEARCH("livre",D309)))</formula>
    </cfRule>
  </conditionalFormatting>
  <conditionalFormatting sqref="B309">
    <cfRule type="containsText" dxfId="194" priority="204" operator="containsText" text="livre">
      <formula>NOT(ISERROR(SEARCH("livre",B309)))</formula>
    </cfRule>
  </conditionalFormatting>
  <conditionalFormatting sqref="B310:B311">
    <cfRule type="containsText" dxfId="193" priority="203" operator="containsText" text="livre">
      <formula>NOT(ISERROR(SEARCH("livre",B310)))</formula>
    </cfRule>
  </conditionalFormatting>
  <conditionalFormatting sqref="B308">
    <cfRule type="containsText" dxfId="192" priority="201" operator="containsText" text="livre">
      <formula>NOT(ISERROR(SEARCH("livre",B308)))</formula>
    </cfRule>
  </conditionalFormatting>
  <conditionalFormatting sqref="C309">
    <cfRule type="containsText" dxfId="191" priority="202" operator="containsText" text="livre">
      <formula>NOT(ISERROR(SEARCH("livre",C309)))</formula>
    </cfRule>
  </conditionalFormatting>
  <conditionalFormatting sqref="E8">
    <cfRule type="containsText" dxfId="190" priority="200" operator="containsText" text="livre">
      <formula>NOT(ISERROR(SEARCH("livre",E8)))</formula>
    </cfRule>
  </conditionalFormatting>
  <conditionalFormatting sqref="D315">
    <cfRule type="containsText" dxfId="189" priority="197" operator="containsText" text="livre">
      <formula>NOT(ISERROR(SEARCH("livre",D315)))</formula>
    </cfRule>
  </conditionalFormatting>
  <conditionalFormatting sqref="C316:E317">
    <cfRule type="containsText" dxfId="188" priority="198" operator="containsText" text="livre">
      <formula>NOT(ISERROR(SEARCH("livre",C316)))</formula>
    </cfRule>
  </conditionalFormatting>
  <conditionalFormatting sqref="E315">
    <cfRule type="containsText" dxfId="187" priority="199" operator="containsText" text="livre">
      <formula>NOT(ISERROR(SEARCH("livre",E315)))</formula>
    </cfRule>
  </conditionalFormatting>
  <conditionalFormatting sqref="C314:E314">
    <cfRule type="containsText" dxfId="186" priority="196" operator="containsText" text="livre">
      <formula>NOT(ISERROR(SEARCH("livre",C314)))</formula>
    </cfRule>
  </conditionalFormatting>
  <conditionalFormatting sqref="B316:B317">
    <cfRule type="containsText" dxfId="185" priority="194" operator="containsText" text="livre">
      <formula>NOT(ISERROR(SEARCH("livre",B316)))</formula>
    </cfRule>
  </conditionalFormatting>
  <conditionalFormatting sqref="B315">
    <cfRule type="containsText" dxfId="184" priority="195" operator="containsText" text="livre">
      <formula>NOT(ISERROR(SEARCH("livre",B315)))</formula>
    </cfRule>
  </conditionalFormatting>
  <conditionalFormatting sqref="C315">
    <cfRule type="containsText" dxfId="183" priority="193" operator="containsText" text="livre">
      <formula>NOT(ISERROR(SEARCH("livre",C315)))</formula>
    </cfRule>
  </conditionalFormatting>
  <conditionalFormatting sqref="B314">
    <cfRule type="containsText" dxfId="182" priority="192" operator="containsText" text="livre">
      <formula>NOT(ISERROR(SEARCH("livre",B314)))</formula>
    </cfRule>
  </conditionalFormatting>
  <conditionalFormatting sqref="D321">
    <cfRule type="containsText" dxfId="181" priority="189" operator="containsText" text="livre">
      <formula>NOT(ISERROR(SEARCH("livre",D321)))</formula>
    </cfRule>
  </conditionalFormatting>
  <conditionalFormatting sqref="C322:E323">
    <cfRule type="containsText" dxfId="180" priority="190" operator="containsText" text="livre">
      <formula>NOT(ISERROR(SEARCH("livre",C322)))</formula>
    </cfRule>
  </conditionalFormatting>
  <conditionalFormatting sqref="E321">
    <cfRule type="containsText" dxfId="179" priority="191" operator="containsText" text="livre">
      <formula>NOT(ISERROR(SEARCH("livre",E321)))</formula>
    </cfRule>
  </conditionalFormatting>
  <conditionalFormatting sqref="C320:E320">
    <cfRule type="containsText" dxfId="178" priority="188" operator="containsText" text="livre">
      <formula>NOT(ISERROR(SEARCH("livre",C320)))</formula>
    </cfRule>
  </conditionalFormatting>
  <conditionalFormatting sqref="B322:B323">
    <cfRule type="containsText" dxfId="177" priority="186" operator="containsText" text="livre">
      <formula>NOT(ISERROR(SEARCH("livre",B322)))</formula>
    </cfRule>
  </conditionalFormatting>
  <conditionalFormatting sqref="B321">
    <cfRule type="containsText" dxfId="176" priority="187" operator="containsText" text="livre">
      <formula>NOT(ISERROR(SEARCH("livre",B321)))</formula>
    </cfRule>
  </conditionalFormatting>
  <conditionalFormatting sqref="C321">
    <cfRule type="containsText" dxfId="175" priority="185" operator="containsText" text="livre">
      <formula>NOT(ISERROR(SEARCH("livre",C321)))</formula>
    </cfRule>
  </conditionalFormatting>
  <conditionalFormatting sqref="B320">
    <cfRule type="containsText" dxfId="174" priority="184" operator="containsText" text="livre">
      <formula>NOT(ISERROR(SEARCH("livre",B320)))</formula>
    </cfRule>
  </conditionalFormatting>
  <conditionalFormatting sqref="D327">
    <cfRule type="containsText" dxfId="173" priority="181" operator="containsText" text="livre">
      <formula>NOT(ISERROR(SEARCH("livre",D327)))</formula>
    </cfRule>
  </conditionalFormatting>
  <conditionalFormatting sqref="D328:E329">
    <cfRule type="containsText" dxfId="172" priority="182" operator="containsText" text="livre">
      <formula>NOT(ISERROR(SEARCH("livre",D328)))</formula>
    </cfRule>
  </conditionalFormatting>
  <conditionalFormatting sqref="E327">
    <cfRule type="containsText" dxfId="171" priority="183" operator="containsText" text="livre">
      <formula>NOT(ISERROR(SEARCH("livre",E327)))</formula>
    </cfRule>
  </conditionalFormatting>
  <conditionalFormatting sqref="C326:E326">
    <cfRule type="containsText" dxfId="170" priority="180" operator="containsText" text="livre">
      <formula>NOT(ISERROR(SEARCH("livre",C326)))</formula>
    </cfRule>
  </conditionalFormatting>
  <conditionalFormatting sqref="B328:B329">
    <cfRule type="containsText" dxfId="169" priority="178" operator="containsText" text="livre">
      <formula>NOT(ISERROR(SEARCH("livre",B328)))</formula>
    </cfRule>
  </conditionalFormatting>
  <conditionalFormatting sqref="B327">
    <cfRule type="containsText" dxfId="168" priority="179" operator="containsText" text="livre">
      <formula>NOT(ISERROR(SEARCH("livre",B327)))</formula>
    </cfRule>
  </conditionalFormatting>
  <conditionalFormatting sqref="C327">
    <cfRule type="containsText" dxfId="167" priority="177" operator="containsText" text="livre">
      <formula>NOT(ISERROR(SEARCH("livre",C327)))</formula>
    </cfRule>
  </conditionalFormatting>
  <conditionalFormatting sqref="B326">
    <cfRule type="containsText" dxfId="166" priority="176" operator="containsText" text="livre">
      <formula>NOT(ISERROR(SEARCH("livre",B326)))</formula>
    </cfRule>
  </conditionalFormatting>
  <conditionalFormatting sqref="D333">
    <cfRule type="containsText" dxfId="165" priority="173" operator="containsText" text="livre">
      <formula>NOT(ISERROR(SEARCH("livre",D333)))</formula>
    </cfRule>
  </conditionalFormatting>
  <conditionalFormatting sqref="C334:E335">
    <cfRule type="containsText" dxfId="164" priority="174" operator="containsText" text="livre">
      <formula>NOT(ISERROR(SEARCH("livre",C334)))</formula>
    </cfRule>
  </conditionalFormatting>
  <conditionalFormatting sqref="E333">
    <cfRule type="containsText" dxfId="163" priority="175" operator="containsText" text="livre">
      <formula>NOT(ISERROR(SEARCH("livre",E333)))</formula>
    </cfRule>
  </conditionalFormatting>
  <conditionalFormatting sqref="C332:E332">
    <cfRule type="containsText" dxfId="162" priority="172" operator="containsText" text="livre">
      <formula>NOT(ISERROR(SEARCH("livre",C332)))</formula>
    </cfRule>
  </conditionalFormatting>
  <conditionalFormatting sqref="B334:B335">
    <cfRule type="containsText" dxfId="161" priority="170" operator="containsText" text="livre">
      <formula>NOT(ISERROR(SEARCH("livre",B334)))</formula>
    </cfRule>
  </conditionalFormatting>
  <conditionalFormatting sqref="B333">
    <cfRule type="containsText" dxfId="160" priority="171" operator="containsText" text="livre">
      <formula>NOT(ISERROR(SEARCH("livre",B333)))</formula>
    </cfRule>
  </conditionalFormatting>
  <conditionalFormatting sqref="C333">
    <cfRule type="containsText" dxfId="159" priority="169" operator="containsText" text="livre">
      <formula>NOT(ISERROR(SEARCH("livre",C333)))</formula>
    </cfRule>
  </conditionalFormatting>
  <conditionalFormatting sqref="B332">
    <cfRule type="containsText" dxfId="158" priority="168" operator="containsText" text="livre">
      <formula>NOT(ISERROR(SEARCH("livre",B332)))</formula>
    </cfRule>
  </conditionalFormatting>
  <conditionalFormatting sqref="D339">
    <cfRule type="containsText" dxfId="157" priority="165" operator="containsText" text="livre">
      <formula>NOT(ISERROR(SEARCH("livre",D339)))</formula>
    </cfRule>
  </conditionalFormatting>
  <conditionalFormatting sqref="C340:E341">
    <cfRule type="containsText" dxfId="156" priority="166" operator="containsText" text="livre">
      <formula>NOT(ISERROR(SEARCH("livre",C340)))</formula>
    </cfRule>
  </conditionalFormatting>
  <conditionalFormatting sqref="E339">
    <cfRule type="containsText" dxfId="155" priority="167" operator="containsText" text="livre">
      <formula>NOT(ISERROR(SEARCH("livre",E339)))</formula>
    </cfRule>
  </conditionalFormatting>
  <conditionalFormatting sqref="C338:E338">
    <cfRule type="containsText" dxfId="154" priority="164" operator="containsText" text="livre">
      <formula>NOT(ISERROR(SEARCH("livre",C338)))</formula>
    </cfRule>
  </conditionalFormatting>
  <conditionalFormatting sqref="B340:B341">
    <cfRule type="containsText" dxfId="153" priority="162" operator="containsText" text="livre">
      <formula>NOT(ISERROR(SEARCH("livre",B340)))</formula>
    </cfRule>
  </conditionalFormatting>
  <conditionalFormatting sqref="B339">
    <cfRule type="containsText" dxfId="152" priority="163" operator="containsText" text="livre">
      <formula>NOT(ISERROR(SEARCH("livre",B339)))</formula>
    </cfRule>
  </conditionalFormatting>
  <conditionalFormatting sqref="C339">
    <cfRule type="containsText" dxfId="151" priority="161" operator="containsText" text="livre">
      <formula>NOT(ISERROR(SEARCH("livre",C339)))</formula>
    </cfRule>
  </conditionalFormatting>
  <conditionalFormatting sqref="B338">
    <cfRule type="containsText" dxfId="150" priority="160" operator="containsText" text="livre">
      <formula>NOT(ISERROR(SEARCH("livre",B338)))</formula>
    </cfRule>
  </conditionalFormatting>
  <conditionalFormatting sqref="D345">
    <cfRule type="containsText" dxfId="149" priority="157" operator="containsText" text="livre">
      <formula>NOT(ISERROR(SEARCH("livre",D345)))</formula>
    </cfRule>
  </conditionalFormatting>
  <conditionalFormatting sqref="C346:E347">
    <cfRule type="containsText" dxfId="148" priority="158" operator="containsText" text="livre">
      <formula>NOT(ISERROR(SEARCH("livre",C346)))</formula>
    </cfRule>
  </conditionalFormatting>
  <conditionalFormatting sqref="E345">
    <cfRule type="containsText" dxfId="147" priority="159" operator="containsText" text="livre">
      <formula>NOT(ISERROR(SEARCH("livre",E345)))</formula>
    </cfRule>
  </conditionalFormatting>
  <conditionalFormatting sqref="C344:E344">
    <cfRule type="containsText" dxfId="146" priority="156" operator="containsText" text="livre">
      <formula>NOT(ISERROR(SEARCH("livre",C344)))</formula>
    </cfRule>
  </conditionalFormatting>
  <conditionalFormatting sqref="B346:B347">
    <cfRule type="containsText" dxfId="145" priority="154" operator="containsText" text="livre">
      <formula>NOT(ISERROR(SEARCH("livre",B346)))</formula>
    </cfRule>
  </conditionalFormatting>
  <conditionalFormatting sqref="B345">
    <cfRule type="containsText" dxfId="144" priority="155" operator="containsText" text="livre">
      <formula>NOT(ISERROR(SEARCH("livre",B345)))</formula>
    </cfRule>
  </conditionalFormatting>
  <conditionalFormatting sqref="C345">
    <cfRule type="containsText" dxfId="143" priority="153" operator="containsText" text="livre">
      <formula>NOT(ISERROR(SEARCH("livre",C345)))</formula>
    </cfRule>
  </conditionalFormatting>
  <conditionalFormatting sqref="B344">
    <cfRule type="containsText" dxfId="142" priority="152" operator="containsText" text="livre">
      <formula>NOT(ISERROR(SEARCH("livre",B344)))</formula>
    </cfRule>
  </conditionalFormatting>
  <conditionalFormatting sqref="D351">
    <cfRule type="containsText" dxfId="141" priority="149" operator="containsText" text="livre">
      <formula>NOT(ISERROR(SEARCH("livre",D351)))</formula>
    </cfRule>
  </conditionalFormatting>
  <conditionalFormatting sqref="C352:E353">
    <cfRule type="containsText" dxfId="140" priority="150" operator="containsText" text="livre">
      <formula>NOT(ISERROR(SEARCH("livre",C352)))</formula>
    </cfRule>
  </conditionalFormatting>
  <conditionalFormatting sqref="E351">
    <cfRule type="containsText" dxfId="139" priority="151" operator="containsText" text="livre">
      <formula>NOT(ISERROR(SEARCH("livre",E351)))</formula>
    </cfRule>
  </conditionalFormatting>
  <conditionalFormatting sqref="C350:E350">
    <cfRule type="containsText" dxfId="138" priority="148" operator="containsText" text="livre">
      <formula>NOT(ISERROR(SEARCH("livre",C350)))</formula>
    </cfRule>
  </conditionalFormatting>
  <conditionalFormatting sqref="B352:B353">
    <cfRule type="containsText" dxfId="137" priority="146" operator="containsText" text="livre">
      <formula>NOT(ISERROR(SEARCH("livre",B352)))</formula>
    </cfRule>
  </conditionalFormatting>
  <conditionalFormatting sqref="B351">
    <cfRule type="containsText" dxfId="136" priority="147" operator="containsText" text="livre">
      <formula>NOT(ISERROR(SEARCH("livre",B351)))</formula>
    </cfRule>
  </conditionalFormatting>
  <conditionalFormatting sqref="C351">
    <cfRule type="containsText" dxfId="135" priority="145" operator="containsText" text="livre">
      <formula>NOT(ISERROR(SEARCH("livre",C351)))</formula>
    </cfRule>
  </conditionalFormatting>
  <conditionalFormatting sqref="B350">
    <cfRule type="containsText" dxfId="134" priority="144" operator="containsText" text="livre">
      <formula>NOT(ISERROR(SEARCH("livre",B350)))</formula>
    </cfRule>
  </conditionalFormatting>
  <conditionalFormatting sqref="D357">
    <cfRule type="containsText" dxfId="133" priority="141" operator="containsText" text="livre">
      <formula>NOT(ISERROR(SEARCH("livre",D357)))</formula>
    </cfRule>
  </conditionalFormatting>
  <conditionalFormatting sqref="C358:E359">
    <cfRule type="containsText" dxfId="132" priority="142" operator="containsText" text="livre">
      <formula>NOT(ISERROR(SEARCH("livre",C358)))</formula>
    </cfRule>
  </conditionalFormatting>
  <conditionalFormatting sqref="E357">
    <cfRule type="containsText" dxfId="131" priority="143" operator="containsText" text="livre">
      <formula>NOT(ISERROR(SEARCH("livre",E357)))</formula>
    </cfRule>
  </conditionalFormatting>
  <conditionalFormatting sqref="C356:E356">
    <cfRule type="containsText" dxfId="130" priority="140" operator="containsText" text="livre">
      <formula>NOT(ISERROR(SEARCH("livre",C356)))</formula>
    </cfRule>
  </conditionalFormatting>
  <conditionalFormatting sqref="B358:B359">
    <cfRule type="containsText" dxfId="129" priority="138" operator="containsText" text="livre">
      <formula>NOT(ISERROR(SEARCH("livre",B358)))</formula>
    </cfRule>
  </conditionalFormatting>
  <conditionalFormatting sqref="B357">
    <cfRule type="containsText" dxfId="128" priority="139" operator="containsText" text="livre">
      <formula>NOT(ISERROR(SEARCH("livre",B357)))</formula>
    </cfRule>
  </conditionalFormatting>
  <conditionalFormatting sqref="C357">
    <cfRule type="containsText" dxfId="127" priority="137" operator="containsText" text="livre">
      <formula>NOT(ISERROR(SEARCH("livre",C357)))</formula>
    </cfRule>
  </conditionalFormatting>
  <conditionalFormatting sqref="B356">
    <cfRule type="containsText" dxfId="126" priority="136" operator="containsText" text="livre">
      <formula>NOT(ISERROR(SEARCH("livre",B356)))</formula>
    </cfRule>
  </conditionalFormatting>
  <conditionalFormatting sqref="C328">
    <cfRule type="containsText" dxfId="125" priority="135" operator="containsText" text="livre">
      <formula>NOT(ISERROR(SEARCH("livre",C328)))</formula>
    </cfRule>
  </conditionalFormatting>
  <conditionalFormatting sqref="D363">
    <cfRule type="containsText" dxfId="124" priority="132" operator="containsText" text="livre">
      <formula>NOT(ISERROR(SEARCH("livre",D363)))</formula>
    </cfRule>
  </conditionalFormatting>
  <conditionalFormatting sqref="C364:E365">
    <cfRule type="containsText" dxfId="123" priority="133" operator="containsText" text="livre">
      <formula>NOT(ISERROR(SEARCH("livre",C364)))</formula>
    </cfRule>
  </conditionalFormatting>
  <conditionalFormatting sqref="E363">
    <cfRule type="containsText" dxfId="122" priority="134" operator="containsText" text="livre">
      <formula>NOT(ISERROR(SEARCH("livre",E363)))</formula>
    </cfRule>
  </conditionalFormatting>
  <conditionalFormatting sqref="C362:E362">
    <cfRule type="containsText" dxfId="121" priority="131" operator="containsText" text="livre">
      <formula>NOT(ISERROR(SEARCH("livre",C362)))</formula>
    </cfRule>
  </conditionalFormatting>
  <conditionalFormatting sqref="B364:B365">
    <cfRule type="containsText" dxfId="120" priority="129" operator="containsText" text="livre">
      <formula>NOT(ISERROR(SEARCH("livre",B364)))</formula>
    </cfRule>
  </conditionalFormatting>
  <conditionalFormatting sqref="B363">
    <cfRule type="containsText" dxfId="119" priority="130" operator="containsText" text="livre">
      <formula>NOT(ISERROR(SEARCH("livre",B363)))</formula>
    </cfRule>
  </conditionalFormatting>
  <conditionalFormatting sqref="C363">
    <cfRule type="containsText" dxfId="118" priority="128" operator="containsText" text="livre">
      <formula>NOT(ISERROR(SEARCH("livre",C363)))</formula>
    </cfRule>
  </conditionalFormatting>
  <conditionalFormatting sqref="B362">
    <cfRule type="containsText" dxfId="117" priority="127" operator="containsText" text="livre">
      <formula>NOT(ISERROR(SEARCH("livre",B362)))</formula>
    </cfRule>
  </conditionalFormatting>
  <conditionalFormatting sqref="D369">
    <cfRule type="containsText" dxfId="116" priority="124" operator="containsText" text="livre">
      <formula>NOT(ISERROR(SEARCH("livre",D369)))</formula>
    </cfRule>
  </conditionalFormatting>
  <conditionalFormatting sqref="C370:E371">
    <cfRule type="containsText" dxfId="115" priority="125" operator="containsText" text="livre">
      <formula>NOT(ISERROR(SEARCH("livre",C370)))</formula>
    </cfRule>
  </conditionalFormatting>
  <conditionalFormatting sqref="E369">
    <cfRule type="containsText" dxfId="114" priority="126" operator="containsText" text="livre">
      <formula>NOT(ISERROR(SEARCH("livre",E369)))</formula>
    </cfRule>
  </conditionalFormatting>
  <conditionalFormatting sqref="C368:E368">
    <cfRule type="containsText" dxfId="113" priority="123" operator="containsText" text="livre">
      <formula>NOT(ISERROR(SEARCH("livre",C368)))</formula>
    </cfRule>
  </conditionalFormatting>
  <conditionalFormatting sqref="B370:B371">
    <cfRule type="containsText" dxfId="112" priority="121" operator="containsText" text="livre">
      <formula>NOT(ISERROR(SEARCH("livre",B370)))</formula>
    </cfRule>
  </conditionalFormatting>
  <conditionalFormatting sqref="B369">
    <cfRule type="containsText" dxfId="111" priority="122" operator="containsText" text="livre">
      <formula>NOT(ISERROR(SEARCH("livre",B369)))</formula>
    </cfRule>
  </conditionalFormatting>
  <conditionalFormatting sqref="C369">
    <cfRule type="containsText" dxfId="110" priority="120" operator="containsText" text="livre">
      <formula>NOT(ISERROR(SEARCH("livre",C369)))</formula>
    </cfRule>
  </conditionalFormatting>
  <conditionalFormatting sqref="B368">
    <cfRule type="containsText" dxfId="109" priority="119" operator="containsText" text="livre">
      <formula>NOT(ISERROR(SEARCH("livre",B368)))</formula>
    </cfRule>
  </conditionalFormatting>
  <conditionalFormatting sqref="D375">
    <cfRule type="containsText" dxfId="108" priority="116" operator="containsText" text="livre">
      <formula>NOT(ISERROR(SEARCH("livre",D375)))</formula>
    </cfRule>
  </conditionalFormatting>
  <conditionalFormatting sqref="C376:E377">
    <cfRule type="containsText" dxfId="107" priority="117" operator="containsText" text="livre">
      <formula>NOT(ISERROR(SEARCH("livre",C376)))</formula>
    </cfRule>
  </conditionalFormatting>
  <conditionalFormatting sqref="E375">
    <cfRule type="containsText" dxfId="106" priority="118" operator="containsText" text="livre">
      <formula>NOT(ISERROR(SEARCH("livre",E375)))</formula>
    </cfRule>
  </conditionalFormatting>
  <conditionalFormatting sqref="C374:E374">
    <cfRule type="containsText" dxfId="105" priority="115" operator="containsText" text="livre">
      <formula>NOT(ISERROR(SEARCH("livre",C374)))</formula>
    </cfRule>
  </conditionalFormatting>
  <conditionalFormatting sqref="B376:B377">
    <cfRule type="containsText" dxfId="104" priority="113" operator="containsText" text="livre">
      <formula>NOT(ISERROR(SEARCH("livre",B376)))</formula>
    </cfRule>
  </conditionalFormatting>
  <conditionalFormatting sqref="B375">
    <cfRule type="containsText" dxfId="103" priority="114" operator="containsText" text="livre">
      <formula>NOT(ISERROR(SEARCH("livre",B375)))</formula>
    </cfRule>
  </conditionalFormatting>
  <conditionalFormatting sqref="C375">
    <cfRule type="containsText" dxfId="102" priority="112" operator="containsText" text="livre">
      <formula>NOT(ISERROR(SEARCH("livre",C375)))</formula>
    </cfRule>
  </conditionalFormatting>
  <conditionalFormatting sqref="B374">
    <cfRule type="containsText" dxfId="101" priority="111" operator="containsText" text="livre">
      <formula>NOT(ISERROR(SEARCH("livre",B374)))</formula>
    </cfRule>
  </conditionalFormatting>
  <conditionalFormatting sqref="B13">
    <cfRule type="containsText" dxfId="100" priority="110" operator="containsText" text="livre">
      <formula>NOT(ISERROR(SEARCH("livre",B13)))</formula>
    </cfRule>
  </conditionalFormatting>
  <conditionalFormatting sqref="B14:B15">
    <cfRule type="containsText" dxfId="99" priority="109" operator="containsText" text="livre">
      <formula>NOT(ISERROR(SEARCH("livre",B14)))</formula>
    </cfRule>
  </conditionalFormatting>
  <conditionalFormatting sqref="C12:D12">
    <cfRule type="containsText" dxfId="98" priority="108" operator="containsText" text="livre">
      <formula>NOT(ISERROR(SEARCH("livre",C12)))</formula>
    </cfRule>
  </conditionalFormatting>
  <conditionalFormatting sqref="C18:D18">
    <cfRule type="containsText" dxfId="97" priority="107" operator="containsText" text="livre">
      <formula>NOT(ISERROR(SEARCH("livre",C18)))</formula>
    </cfRule>
  </conditionalFormatting>
  <conditionalFormatting sqref="B19">
    <cfRule type="containsText" dxfId="96" priority="106" operator="containsText" text="livre">
      <formula>NOT(ISERROR(SEARCH("livre",B19)))</formula>
    </cfRule>
  </conditionalFormatting>
  <conditionalFormatting sqref="B20:B21">
    <cfRule type="containsText" dxfId="95" priority="105" operator="containsText" text="livre">
      <formula>NOT(ISERROR(SEARCH("livre",B20)))</formula>
    </cfRule>
  </conditionalFormatting>
  <conditionalFormatting sqref="B24">
    <cfRule type="containsText" dxfId="94" priority="104" operator="containsText" text="livre">
      <formula>NOT(ISERROR(SEARCH("livre",B24)))</formula>
    </cfRule>
  </conditionalFormatting>
  <conditionalFormatting sqref="B25">
    <cfRule type="containsText" dxfId="93" priority="103" operator="containsText" text="livre">
      <formula>NOT(ISERROR(SEARCH("livre",B25)))</formula>
    </cfRule>
  </conditionalFormatting>
  <conditionalFormatting sqref="B26:B27">
    <cfRule type="containsText" dxfId="92" priority="102" operator="containsText" text="livre">
      <formula>NOT(ISERROR(SEARCH("livre",B26)))</formula>
    </cfRule>
  </conditionalFormatting>
  <conditionalFormatting sqref="C24:E24">
    <cfRule type="containsText" dxfId="91" priority="101" operator="containsText" text="livre">
      <formula>NOT(ISERROR(SEARCH("livre",C24)))</formula>
    </cfRule>
  </conditionalFormatting>
  <conditionalFormatting sqref="D25:E25">
    <cfRule type="containsText" dxfId="90" priority="100" operator="containsText" text="livre">
      <formula>NOT(ISERROR(SEARCH("livre",D25)))</formula>
    </cfRule>
  </conditionalFormatting>
  <conditionalFormatting sqref="C25">
    <cfRule type="containsText" dxfId="89" priority="99" operator="containsText" text="livre">
      <formula>NOT(ISERROR(SEARCH("livre",C25)))</formula>
    </cfRule>
  </conditionalFormatting>
  <conditionalFormatting sqref="C27:D27">
    <cfRule type="containsText" dxfId="88" priority="96" operator="containsText" text="livre">
      <formula>NOT(ISERROR(SEARCH("livre",C27)))</formula>
    </cfRule>
  </conditionalFormatting>
  <conditionalFormatting sqref="C27">
    <cfRule type="containsText" dxfId="87" priority="95" operator="containsText" text="livre">
      <formula>NOT(ISERROR(SEARCH("livre",C27)))</formula>
    </cfRule>
  </conditionalFormatting>
  <conditionalFormatting sqref="C42:D42">
    <cfRule type="containsText" dxfId="86" priority="86" operator="containsText" text="livre">
      <formula>NOT(ISERROR(SEARCH("livre",C42)))</formula>
    </cfRule>
  </conditionalFormatting>
  <conditionalFormatting sqref="B43">
    <cfRule type="containsText" dxfId="85" priority="85" operator="containsText" text="livre">
      <formula>NOT(ISERROR(SEARCH("livre",B43)))</formula>
    </cfRule>
  </conditionalFormatting>
  <conditionalFormatting sqref="B36">
    <cfRule type="containsText" dxfId="84" priority="90" operator="containsText" text="livre">
      <formula>NOT(ISERROR(SEARCH("livre",B36)))</formula>
    </cfRule>
  </conditionalFormatting>
  <conditionalFormatting sqref="C36:D36">
    <cfRule type="containsText" dxfId="83" priority="89" operator="containsText" text="livre">
      <formula>NOT(ISERROR(SEARCH("livre",C36)))</formula>
    </cfRule>
  </conditionalFormatting>
  <conditionalFormatting sqref="B44:B45">
    <cfRule type="containsText" dxfId="82" priority="84" operator="containsText" text="livre">
      <formula>NOT(ISERROR(SEARCH("livre",B44)))</formula>
    </cfRule>
  </conditionalFormatting>
  <conditionalFormatting sqref="C48:E48">
    <cfRule type="containsText" dxfId="81" priority="83" operator="containsText" text="livre">
      <formula>NOT(ISERROR(SEARCH("livre",C48)))</formula>
    </cfRule>
  </conditionalFormatting>
  <conditionalFormatting sqref="B49">
    <cfRule type="containsText" dxfId="80" priority="82" operator="containsText" text="livre">
      <formula>NOT(ISERROR(SEARCH("livre",B49)))</formula>
    </cfRule>
  </conditionalFormatting>
  <conditionalFormatting sqref="B50:B51">
    <cfRule type="containsText" dxfId="79" priority="81" operator="containsText" text="livre">
      <formula>NOT(ISERROR(SEARCH("livre",B50)))</formula>
    </cfRule>
  </conditionalFormatting>
  <conditionalFormatting sqref="C54:E54">
    <cfRule type="containsText" dxfId="78" priority="80" operator="containsText" text="livre">
      <formula>NOT(ISERROR(SEARCH("livre",C54)))</formula>
    </cfRule>
  </conditionalFormatting>
  <conditionalFormatting sqref="B55">
    <cfRule type="containsText" dxfId="77" priority="79" operator="containsText" text="livre">
      <formula>NOT(ISERROR(SEARCH("livre",B55)))</formula>
    </cfRule>
  </conditionalFormatting>
  <conditionalFormatting sqref="B56:B57">
    <cfRule type="containsText" dxfId="76" priority="78" operator="containsText" text="livre">
      <formula>NOT(ISERROR(SEARCH("livre",B56)))</formula>
    </cfRule>
  </conditionalFormatting>
  <conditionalFormatting sqref="B61">
    <cfRule type="containsText" dxfId="75" priority="77" operator="containsText" text="livre">
      <formula>NOT(ISERROR(SEARCH("livre",B61)))</formula>
    </cfRule>
  </conditionalFormatting>
  <conditionalFormatting sqref="B62:B63">
    <cfRule type="containsText" dxfId="74" priority="76" operator="containsText" text="livre">
      <formula>NOT(ISERROR(SEARCH("livre",B62)))</formula>
    </cfRule>
  </conditionalFormatting>
  <conditionalFormatting sqref="C60:E60">
    <cfRule type="containsText" dxfId="73" priority="75" operator="containsText" text="livre">
      <formula>NOT(ISERROR(SEARCH("livre",C60)))</formula>
    </cfRule>
  </conditionalFormatting>
  <conditionalFormatting sqref="C66:E66">
    <cfRule type="containsText" dxfId="72" priority="74" operator="containsText" text="livre">
      <formula>NOT(ISERROR(SEARCH("livre",C66)))</formula>
    </cfRule>
  </conditionalFormatting>
  <conditionalFormatting sqref="B67">
    <cfRule type="containsText" dxfId="71" priority="73" operator="containsText" text="livre">
      <formula>NOT(ISERROR(SEARCH("livre",B67)))</formula>
    </cfRule>
  </conditionalFormatting>
  <conditionalFormatting sqref="B68:B69">
    <cfRule type="containsText" dxfId="70" priority="72" operator="containsText" text="livre">
      <formula>NOT(ISERROR(SEARCH("livre",B68)))</formula>
    </cfRule>
  </conditionalFormatting>
  <conditionalFormatting sqref="B73">
    <cfRule type="containsText" dxfId="69" priority="71" operator="containsText" text="livre">
      <formula>NOT(ISERROR(SEARCH("livre",B73)))</formula>
    </cfRule>
  </conditionalFormatting>
  <conditionalFormatting sqref="B74:B75">
    <cfRule type="containsText" dxfId="68" priority="70" operator="containsText" text="livre">
      <formula>NOT(ISERROR(SEARCH("livre",B74)))</formula>
    </cfRule>
  </conditionalFormatting>
  <conditionalFormatting sqref="C72:D72">
    <cfRule type="containsText" dxfId="67" priority="69" operator="containsText" text="livre">
      <formula>NOT(ISERROR(SEARCH("livre",C72)))</formula>
    </cfRule>
  </conditionalFormatting>
  <conditionalFormatting sqref="C74">
    <cfRule type="containsText" dxfId="66" priority="68" operator="containsText" text="livre">
      <formula>NOT(ISERROR(SEARCH("livre",C74)))</formula>
    </cfRule>
  </conditionalFormatting>
  <conditionalFormatting sqref="D74">
    <cfRule type="containsText" dxfId="65" priority="67" operator="containsText" text="livre">
      <formula>NOT(ISERROR(SEARCH("livre",D74)))</formula>
    </cfRule>
  </conditionalFormatting>
  <conditionalFormatting sqref="B80:B81">
    <cfRule type="containsText" dxfId="64" priority="64" operator="containsText" text="livre">
      <formula>NOT(ISERROR(SEARCH("livre",B80)))</formula>
    </cfRule>
  </conditionalFormatting>
  <conditionalFormatting sqref="E80">
    <cfRule type="containsText" dxfId="63" priority="60" operator="containsText" text="livre">
      <formula>NOT(ISERROR(SEARCH("livre",E80)))</formula>
    </cfRule>
  </conditionalFormatting>
  <conditionalFormatting sqref="B79">
    <cfRule type="containsText" dxfId="62" priority="65" operator="containsText" text="livre">
      <formula>NOT(ISERROR(SEARCH("livre",B79)))</formula>
    </cfRule>
  </conditionalFormatting>
  <conditionalFormatting sqref="E78">
    <cfRule type="containsText" dxfId="61" priority="63" operator="containsText" text="livre">
      <formula>NOT(ISERROR(SEARCH("livre",E78)))</formula>
    </cfRule>
  </conditionalFormatting>
  <conditionalFormatting sqref="C78:D78">
    <cfRule type="containsText" dxfId="60" priority="62" operator="containsText" text="livre">
      <formula>NOT(ISERROR(SEARCH("livre",C78)))</formula>
    </cfRule>
  </conditionalFormatting>
  <conditionalFormatting sqref="E74">
    <cfRule type="containsText" dxfId="59" priority="61" operator="containsText" text="livre">
      <formula>NOT(ISERROR(SEARCH("livre",E74)))</formula>
    </cfRule>
  </conditionalFormatting>
  <conditionalFormatting sqref="E84">
    <cfRule type="containsText" dxfId="58" priority="59" operator="containsText" text="livre">
      <formula>NOT(ISERROR(SEARCH("livre",E84)))</formula>
    </cfRule>
  </conditionalFormatting>
  <conditionalFormatting sqref="C84:D84">
    <cfRule type="containsText" dxfId="57" priority="58" operator="containsText" text="livre">
      <formula>NOT(ISERROR(SEARCH("livre",C84)))</formula>
    </cfRule>
  </conditionalFormatting>
  <conditionalFormatting sqref="B86:B87">
    <cfRule type="containsText" dxfId="56" priority="56" operator="containsText" text="livre">
      <formula>NOT(ISERROR(SEARCH("livre",B86)))</formula>
    </cfRule>
  </conditionalFormatting>
  <conditionalFormatting sqref="B85">
    <cfRule type="containsText" dxfId="55" priority="57" operator="containsText" text="livre">
      <formula>NOT(ISERROR(SEARCH("livre",B85)))</formula>
    </cfRule>
  </conditionalFormatting>
  <conditionalFormatting sqref="E90">
    <cfRule type="containsText" dxfId="54" priority="55" operator="containsText" text="livre">
      <formula>NOT(ISERROR(SEARCH("livre",E90)))</formula>
    </cfRule>
  </conditionalFormatting>
  <conditionalFormatting sqref="C90:D90">
    <cfRule type="containsText" dxfId="53" priority="54" operator="containsText" text="livre">
      <formula>NOT(ISERROR(SEARCH("livre",C90)))</formula>
    </cfRule>
  </conditionalFormatting>
  <conditionalFormatting sqref="B92:B93">
    <cfRule type="containsText" dxfId="52" priority="52" operator="containsText" text="livre">
      <formula>NOT(ISERROR(SEARCH("livre",B92)))</formula>
    </cfRule>
  </conditionalFormatting>
  <conditionalFormatting sqref="B91">
    <cfRule type="containsText" dxfId="51" priority="53" operator="containsText" text="livre">
      <formula>NOT(ISERROR(SEARCH("livre",B91)))</formula>
    </cfRule>
  </conditionalFormatting>
  <conditionalFormatting sqref="D91">
    <cfRule type="containsText" dxfId="50" priority="51" operator="containsText" text="livre">
      <formula>NOT(ISERROR(SEARCH("livre",D91)))</formula>
    </cfRule>
  </conditionalFormatting>
  <conditionalFormatting sqref="C91">
    <cfRule type="containsText" dxfId="49" priority="50" operator="containsText" text="livre">
      <formula>NOT(ISERROR(SEARCH("livre",C91)))</formula>
    </cfRule>
  </conditionalFormatting>
  <conditionalFormatting sqref="E96">
    <cfRule type="containsText" dxfId="48" priority="49" operator="containsText" text="livre">
      <formula>NOT(ISERROR(SEARCH("livre",E96)))</formula>
    </cfRule>
  </conditionalFormatting>
  <conditionalFormatting sqref="C96:D96">
    <cfRule type="containsText" dxfId="47" priority="48" operator="containsText" text="livre">
      <formula>NOT(ISERROR(SEARCH("livre",C96)))</formula>
    </cfRule>
  </conditionalFormatting>
  <conditionalFormatting sqref="B98:B99">
    <cfRule type="containsText" dxfId="46" priority="46" operator="containsText" text="livre">
      <formula>NOT(ISERROR(SEARCH("livre",B98)))</formula>
    </cfRule>
  </conditionalFormatting>
  <conditionalFormatting sqref="B97">
    <cfRule type="containsText" dxfId="45" priority="47" operator="containsText" text="livre">
      <formula>NOT(ISERROR(SEARCH("livre",B97)))</formula>
    </cfRule>
  </conditionalFormatting>
  <conditionalFormatting sqref="B104:B105">
    <cfRule type="containsText" dxfId="44" priority="40" operator="containsText" text="livre">
      <formula>NOT(ISERROR(SEARCH("livre",B104)))</formula>
    </cfRule>
  </conditionalFormatting>
  <conditionalFormatting sqref="D103">
    <cfRule type="containsText" dxfId="43" priority="45" operator="containsText" text="livre">
      <formula>NOT(ISERROR(SEARCH("livre",D103)))</formula>
    </cfRule>
  </conditionalFormatting>
  <conditionalFormatting sqref="C103">
    <cfRule type="containsText" dxfId="42" priority="44" operator="containsText" text="livre">
      <formula>NOT(ISERROR(SEARCH("livre",C103)))</formula>
    </cfRule>
  </conditionalFormatting>
  <conditionalFormatting sqref="C102:D102">
    <cfRule type="containsText" dxfId="41" priority="43" operator="containsText" text="livre">
      <formula>NOT(ISERROR(SEARCH("livre",C102)))</formula>
    </cfRule>
  </conditionalFormatting>
  <conditionalFormatting sqref="E102">
    <cfRule type="containsText" dxfId="40" priority="42" operator="containsText" text="livre">
      <formula>NOT(ISERROR(SEARCH("livre",E102)))</formula>
    </cfRule>
  </conditionalFormatting>
  <conditionalFormatting sqref="B103">
    <cfRule type="containsText" dxfId="39" priority="41" operator="containsText" text="livre">
      <formula>NOT(ISERROR(SEARCH("livre",B103)))</formula>
    </cfRule>
  </conditionalFormatting>
  <conditionalFormatting sqref="B110:B111">
    <cfRule type="containsText" dxfId="38" priority="38" operator="containsText" text="livre">
      <formula>NOT(ISERROR(SEARCH("livre",B110)))</formula>
    </cfRule>
  </conditionalFormatting>
  <conditionalFormatting sqref="B109">
    <cfRule type="containsText" dxfId="37" priority="39" operator="containsText" text="livre">
      <formula>NOT(ISERROR(SEARCH("livre",B109)))</formula>
    </cfRule>
  </conditionalFormatting>
  <conditionalFormatting sqref="C108:D108">
    <cfRule type="containsText" dxfId="36" priority="37" operator="containsText" text="livre">
      <formula>NOT(ISERROR(SEARCH("livre",C108)))</formula>
    </cfRule>
  </conditionalFormatting>
  <conditionalFormatting sqref="E108">
    <cfRule type="containsText" dxfId="35" priority="36" operator="containsText" text="livre">
      <formula>NOT(ISERROR(SEARCH("livre",E108)))</formula>
    </cfRule>
  </conditionalFormatting>
  <conditionalFormatting sqref="B116:B117">
    <cfRule type="containsText" dxfId="34" priority="34" operator="containsText" text="livre">
      <formula>NOT(ISERROR(SEARCH("livre",B116)))</formula>
    </cfRule>
  </conditionalFormatting>
  <conditionalFormatting sqref="B115">
    <cfRule type="containsText" dxfId="33" priority="35" operator="containsText" text="livre">
      <formula>NOT(ISERROR(SEARCH("livre",B115)))</formula>
    </cfRule>
  </conditionalFormatting>
  <conditionalFormatting sqref="C114:D114">
    <cfRule type="containsText" dxfId="32" priority="33" operator="containsText" text="livre">
      <formula>NOT(ISERROR(SEARCH("livre",C114)))</formula>
    </cfRule>
  </conditionalFormatting>
  <conditionalFormatting sqref="E114">
    <cfRule type="containsText" dxfId="31" priority="32" operator="containsText" text="livre">
      <formula>NOT(ISERROR(SEARCH("livre",E114)))</formula>
    </cfRule>
  </conditionalFormatting>
  <conditionalFormatting sqref="C120:D120">
    <cfRule type="containsText" dxfId="30" priority="31" operator="containsText" text="livre">
      <formula>NOT(ISERROR(SEARCH("livre",C120)))</formula>
    </cfRule>
  </conditionalFormatting>
  <conditionalFormatting sqref="E120">
    <cfRule type="containsText" dxfId="29" priority="30" operator="containsText" text="livre">
      <formula>NOT(ISERROR(SEARCH("livre",E120)))</formula>
    </cfRule>
  </conditionalFormatting>
  <conditionalFormatting sqref="B122:B123">
    <cfRule type="containsText" dxfId="28" priority="28" operator="containsText" text="livre">
      <formula>NOT(ISERROR(SEARCH("livre",B122)))</formula>
    </cfRule>
  </conditionalFormatting>
  <conditionalFormatting sqref="B121">
    <cfRule type="containsText" dxfId="27" priority="29" operator="containsText" text="livre">
      <formula>NOT(ISERROR(SEARCH("livre",B121)))</formula>
    </cfRule>
  </conditionalFormatting>
  <conditionalFormatting sqref="B126">
    <cfRule type="containsText" dxfId="26" priority="24" operator="containsText" text="livre">
      <formula>NOT(ISERROR(SEARCH("livre",B126)))</formula>
    </cfRule>
  </conditionalFormatting>
  <conditionalFormatting sqref="E127">
    <cfRule type="containsText" dxfId="25" priority="27" operator="containsText" text="livre">
      <formula>NOT(ISERROR(SEARCH("livre",E127)))</formula>
    </cfRule>
  </conditionalFormatting>
  <conditionalFormatting sqref="D127">
    <cfRule type="containsText" dxfId="24" priority="25" operator="containsText" text="livre">
      <formula>NOT(ISERROR(SEARCH("livre",D127)))</formula>
    </cfRule>
  </conditionalFormatting>
  <conditionalFormatting sqref="C128:E129">
    <cfRule type="containsText" dxfId="23" priority="26" operator="containsText" text="livre">
      <formula>NOT(ISERROR(SEARCH("livre",C128)))</formula>
    </cfRule>
  </conditionalFormatting>
  <conditionalFormatting sqref="C127">
    <cfRule type="containsText" dxfId="22" priority="23" operator="containsText" text="livre">
      <formula>NOT(ISERROR(SEARCH("livre",C127)))</formula>
    </cfRule>
  </conditionalFormatting>
  <conditionalFormatting sqref="B128:B129">
    <cfRule type="containsText" dxfId="21" priority="21" operator="containsText" text="livre">
      <formula>NOT(ISERROR(SEARCH("livre",B128)))</formula>
    </cfRule>
  </conditionalFormatting>
  <conditionalFormatting sqref="B127">
    <cfRule type="containsText" dxfId="20" priority="22" operator="containsText" text="livre">
      <formula>NOT(ISERROR(SEARCH("livre",B127)))</formula>
    </cfRule>
  </conditionalFormatting>
  <conditionalFormatting sqref="C126:D126">
    <cfRule type="containsText" dxfId="19" priority="20" operator="containsText" text="livre">
      <formula>NOT(ISERROR(SEARCH("livre",C126)))</formula>
    </cfRule>
  </conditionalFormatting>
  <conditionalFormatting sqref="E126">
    <cfRule type="containsText" dxfId="18" priority="19" operator="containsText" text="livre">
      <formula>NOT(ISERROR(SEARCH("livre",E126)))</formula>
    </cfRule>
  </conditionalFormatting>
  <conditionalFormatting sqref="E18">
    <cfRule type="containsText" dxfId="17" priority="14" operator="containsText" text="livre">
      <formula>NOT(ISERROR(SEARCH("livre",E18)))</formula>
    </cfRule>
  </conditionalFormatting>
  <conditionalFormatting sqref="E12">
    <cfRule type="containsText" dxfId="16" priority="17" operator="containsText" text="livre">
      <formula>NOT(ISERROR(SEARCH("livre",E12)))</formula>
    </cfRule>
  </conditionalFormatting>
  <conditionalFormatting sqref="C19:D19">
    <cfRule type="containsText" dxfId="15" priority="16" operator="containsText" text="livre">
      <formula>NOT(ISERROR(SEARCH("livre",C19)))</formula>
    </cfRule>
  </conditionalFormatting>
  <conditionalFormatting sqref="C20:D20">
    <cfRule type="containsText" dxfId="14" priority="15" operator="containsText" text="livre">
      <formula>NOT(ISERROR(SEARCH("livre",C20)))</formula>
    </cfRule>
  </conditionalFormatting>
  <conditionalFormatting sqref="E42">
    <cfRule type="containsText" dxfId="13" priority="12" operator="containsText" text="livre">
      <formula>NOT(ISERROR(SEARCH("livre",E42)))</formula>
    </cfRule>
  </conditionalFormatting>
  <conditionalFormatting sqref="C31:E31 B30">
    <cfRule type="containsText" dxfId="12" priority="11" operator="containsText" text="livre">
      <formula>NOT(ISERROR(SEARCH("livre",B30)))</formula>
    </cfRule>
  </conditionalFormatting>
  <conditionalFormatting sqref="C32:E33">
    <cfRule type="containsText" dxfId="11" priority="10" operator="containsText" text="livre">
      <formula>NOT(ISERROR(SEARCH("livre",C32)))</formula>
    </cfRule>
  </conditionalFormatting>
  <conditionalFormatting sqref="C30:D30">
    <cfRule type="containsText" dxfId="10" priority="9" operator="containsText" text="livre">
      <formula>NOT(ISERROR(SEARCH("livre",C30)))</formula>
    </cfRule>
  </conditionalFormatting>
  <conditionalFormatting sqref="B31">
    <cfRule type="containsText" dxfId="9" priority="8" operator="containsText" text="livre">
      <formula>NOT(ISERROR(SEARCH("livre",B31)))</formula>
    </cfRule>
  </conditionalFormatting>
  <conditionalFormatting sqref="B32:B33">
    <cfRule type="containsText" dxfId="8" priority="7" operator="containsText" text="livre">
      <formula>NOT(ISERROR(SEARCH("livre",B32)))</formula>
    </cfRule>
  </conditionalFormatting>
  <conditionalFormatting sqref="E30">
    <cfRule type="containsText" dxfId="7" priority="6" operator="containsText" text="livre">
      <formula>NOT(ISERROR(SEARCH("livre",E30)))</formula>
    </cfRule>
  </conditionalFormatting>
  <conditionalFormatting sqref="E36">
    <cfRule type="containsText" dxfId="6" priority="5" operator="containsText" text="livre">
      <formula>NOT(ISERROR(SEARCH("livre",E36)))</formula>
    </cfRule>
  </conditionalFormatting>
  <conditionalFormatting sqref="C38">
    <cfRule type="containsText" dxfId="5" priority="4" operator="containsText" text="livre">
      <formula>NOT(ISERROR(SEARCH("livre",C38)))</formula>
    </cfRule>
  </conditionalFormatting>
  <conditionalFormatting sqref="B37">
    <cfRule type="containsText" dxfId="4" priority="3" operator="containsText" text="livre">
      <formula>NOT(ISERROR(SEARCH("livre",B37)))</formula>
    </cfRule>
  </conditionalFormatting>
  <conditionalFormatting sqref="B38:B39">
    <cfRule type="containsText" dxfId="3" priority="2" operator="containsText" text="livre">
      <formula>NOT(ISERROR(SEARCH("livre",B38)))</formula>
    </cfRule>
  </conditionalFormatting>
  <conditionalFormatting sqref="D38:E38">
    <cfRule type="containsText" dxfId="2" priority="1" operator="containsText" text="livre">
      <formula>NOT(ISERROR(SEARCH("livre",D38)))</formula>
    </cfRule>
  </conditionalFormatting>
  <pageMargins left="0.511811024" right="0.511811024" top="0.78740157499999996" bottom="0.78740157499999996" header="0.31496062000000002" footer="0.31496062000000002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showGridLines="0" view="pageBreakPreview" topLeftCell="A24" zoomScaleNormal="100" zoomScaleSheetLayoutView="100" workbookViewId="0">
      <selection activeCell="A7" sqref="A7:J36"/>
    </sheetView>
  </sheetViews>
  <sheetFormatPr defaultRowHeight="16.5" x14ac:dyDescent="0.3"/>
  <cols>
    <col min="1" max="1" width="12.85546875" style="72" customWidth="1"/>
    <col min="2" max="2" width="11.5703125" style="72" customWidth="1"/>
    <col min="3" max="3" width="14.140625" style="72" customWidth="1"/>
    <col min="4" max="4" width="16.5703125" style="72" customWidth="1"/>
    <col min="5" max="16384" width="9.140625" style="72"/>
  </cols>
  <sheetData>
    <row r="1" spans="1:10" ht="19.5" thickBot="1" x14ac:dyDescent="0.35">
      <c r="A1" s="502" t="s">
        <v>38</v>
      </c>
      <c r="B1" s="503"/>
      <c r="C1" s="503"/>
      <c r="D1" s="503"/>
      <c r="E1" s="503"/>
      <c r="F1" s="503"/>
      <c r="G1" s="503"/>
      <c r="H1" s="503"/>
      <c r="I1" s="503"/>
      <c r="J1" s="504"/>
    </row>
    <row r="2" spans="1:10" s="76" customFormat="1" ht="13.5" customHeight="1" x14ac:dyDescent="0.3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15" customHeight="1" x14ac:dyDescent="0.3">
      <c r="A3" s="77"/>
      <c r="B3" s="59"/>
      <c r="C3" s="60" t="s">
        <v>18</v>
      </c>
      <c r="D3" s="505" t="str">
        <f>'ORCAMENTO BASICO '!B9</f>
        <v>Creche - Espaço Nosso</v>
      </c>
      <c r="E3" s="505"/>
      <c r="F3" s="505"/>
      <c r="G3" s="505"/>
      <c r="H3" s="505"/>
      <c r="I3" s="505"/>
      <c r="J3" s="506"/>
    </row>
    <row r="4" spans="1:10" ht="15" customHeight="1" x14ac:dyDescent="0.3">
      <c r="A4" s="77"/>
      <c r="B4" s="59"/>
      <c r="C4" s="60" t="s">
        <v>19</v>
      </c>
      <c r="D4" s="505" t="str">
        <f>'ORCAMENTO BASICO '!B10</f>
        <v>Sarzedo - MG</v>
      </c>
      <c r="E4" s="505"/>
      <c r="F4" s="505"/>
      <c r="G4" s="505"/>
      <c r="H4" s="505"/>
      <c r="I4" s="505"/>
      <c r="J4" s="506"/>
    </row>
    <row r="5" spans="1:10" x14ac:dyDescent="0.3">
      <c r="A5" s="77"/>
      <c r="B5" s="59"/>
      <c r="C5" s="60" t="s">
        <v>3</v>
      </c>
      <c r="D5" s="505" t="str">
        <f>'ORCAMENTO BASICO '!B11</f>
        <v>12 meses</v>
      </c>
      <c r="E5" s="505"/>
      <c r="F5" s="505"/>
      <c r="G5" s="505"/>
      <c r="H5" s="505"/>
      <c r="I5" s="505"/>
      <c r="J5" s="506"/>
    </row>
    <row r="6" spans="1:10" ht="17.25" thickBot="1" x14ac:dyDescent="0.35">
      <c r="A6" s="78"/>
      <c r="B6" s="79"/>
      <c r="C6" s="80"/>
      <c r="D6" s="81"/>
      <c r="E6" s="81"/>
      <c r="F6" s="81"/>
      <c r="G6" s="82"/>
      <c r="H6" s="81"/>
      <c r="I6" s="81"/>
      <c r="J6" s="83"/>
    </row>
    <row r="7" spans="1:10" x14ac:dyDescent="0.3">
      <c r="A7" s="510"/>
      <c r="B7" s="511"/>
      <c r="C7" s="511"/>
      <c r="D7" s="511"/>
      <c r="E7" s="511"/>
      <c r="F7" s="511"/>
      <c r="G7" s="511"/>
      <c r="H7" s="511"/>
      <c r="I7" s="511"/>
      <c r="J7" s="512"/>
    </row>
    <row r="8" spans="1:10" x14ac:dyDescent="0.3">
      <c r="A8" s="513"/>
      <c r="B8" s="514"/>
      <c r="C8" s="514"/>
      <c r="D8" s="514"/>
      <c r="E8" s="514"/>
      <c r="F8" s="514"/>
      <c r="G8" s="514"/>
      <c r="H8" s="514"/>
      <c r="I8" s="514"/>
      <c r="J8" s="515"/>
    </row>
    <row r="9" spans="1:10" x14ac:dyDescent="0.3">
      <c r="A9" s="513"/>
      <c r="B9" s="514"/>
      <c r="C9" s="514"/>
      <c r="D9" s="514"/>
      <c r="E9" s="514"/>
      <c r="F9" s="514"/>
      <c r="G9" s="514"/>
      <c r="H9" s="514"/>
      <c r="I9" s="514"/>
      <c r="J9" s="515"/>
    </row>
    <row r="10" spans="1:10" ht="17.25" thickBot="1" x14ac:dyDescent="0.35">
      <c r="A10" s="516"/>
      <c r="B10" s="517"/>
      <c r="C10" s="517"/>
      <c r="D10" s="517"/>
      <c r="E10" s="517"/>
      <c r="F10" s="517"/>
      <c r="G10" s="517"/>
      <c r="H10" s="517"/>
      <c r="I10" s="517"/>
      <c r="J10" s="518"/>
    </row>
    <row r="11" spans="1:10" x14ac:dyDescent="0.3">
      <c r="A11" s="84"/>
      <c r="B11" s="61"/>
      <c r="C11" s="61"/>
      <c r="D11" s="85"/>
      <c r="E11" s="89" t="s">
        <v>27</v>
      </c>
      <c r="F11" s="61"/>
      <c r="G11" s="61"/>
      <c r="H11" s="61"/>
      <c r="I11" s="61"/>
      <c r="J11" s="85"/>
    </row>
    <row r="12" spans="1:10" x14ac:dyDescent="0.3">
      <c r="A12" s="84"/>
      <c r="B12" s="61"/>
      <c r="C12" s="61"/>
      <c r="D12" s="85"/>
      <c r="E12" s="84" t="s">
        <v>28</v>
      </c>
      <c r="F12" s="61"/>
      <c r="G12" s="61"/>
      <c r="H12" s="61"/>
      <c r="I12" s="61"/>
      <c r="J12" s="85"/>
    </row>
    <row r="13" spans="1:10" x14ac:dyDescent="0.3">
      <c r="A13" s="84"/>
      <c r="B13" s="61"/>
      <c r="C13" s="61"/>
      <c r="D13" s="85"/>
      <c r="E13" s="84" t="s">
        <v>29</v>
      </c>
      <c r="F13" s="61"/>
      <c r="G13" s="61"/>
      <c r="H13" s="61"/>
      <c r="I13" s="61"/>
      <c r="J13" s="85"/>
    </row>
    <row r="14" spans="1:10" x14ac:dyDescent="0.3">
      <c r="A14" s="84"/>
      <c r="B14" s="61"/>
      <c r="C14" s="61"/>
      <c r="D14" s="85"/>
      <c r="E14" s="84" t="s">
        <v>30</v>
      </c>
      <c r="F14" s="61"/>
      <c r="G14" s="61"/>
      <c r="H14" s="61"/>
      <c r="I14" s="61"/>
      <c r="J14" s="85"/>
    </row>
    <row r="15" spans="1:10" x14ac:dyDescent="0.3">
      <c r="A15" s="84"/>
      <c r="B15" s="61"/>
      <c r="C15" s="61"/>
      <c r="D15" s="85"/>
      <c r="E15" s="84" t="s">
        <v>31</v>
      </c>
      <c r="F15" s="61"/>
      <c r="G15" s="61"/>
      <c r="H15" s="61"/>
      <c r="I15" s="61"/>
      <c r="J15" s="85"/>
    </row>
    <row r="16" spans="1:10" x14ac:dyDescent="0.3">
      <c r="A16" s="84"/>
      <c r="B16" s="61"/>
      <c r="C16" s="61"/>
      <c r="D16" s="85"/>
      <c r="E16" s="84" t="s">
        <v>32</v>
      </c>
      <c r="F16" s="61"/>
      <c r="G16" s="61"/>
      <c r="H16" s="61"/>
      <c r="I16" s="61"/>
      <c r="J16" s="85"/>
    </row>
    <row r="17" spans="1:10" x14ac:dyDescent="0.3">
      <c r="A17" s="84"/>
      <c r="B17" s="61"/>
      <c r="C17" s="61"/>
      <c r="D17" s="85"/>
      <c r="E17" s="84" t="s">
        <v>33</v>
      </c>
      <c r="F17" s="61"/>
      <c r="G17" s="61"/>
      <c r="H17" s="61"/>
      <c r="I17" s="61"/>
      <c r="J17" s="85"/>
    </row>
    <row r="18" spans="1:10" ht="17.25" thickBot="1" x14ac:dyDescent="0.35">
      <c r="A18" s="84"/>
      <c r="B18" s="61"/>
      <c r="C18" s="61"/>
      <c r="D18" s="85"/>
      <c r="E18" s="86" t="s">
        <v>34</v>
      </c>
      <c r="F18" s="87"/>
      <c r="G18" s="87"/>
      <c r="H18" s="87"/>
      <c r="I18" s="87"/>
      <c r="J18" s="88"/>
    </row>
    <row r="19" spans="1:10" ht="17.25" thickBot="1" x14ac:dyDescent="0.35">
      <c r="A19" s="90" t="s">
        <v>25</v>
      </c>
      <c r="B19" s="90" t="s">
        <v>8</v>
      </c>
      <c r="C19" s="90" t="s">
        <v>24</v>
      </c>
      <c r="D19" s="91" t="s">
        <v>9</v>
      </c>
      <c r="E19" s="507" t="s">
        <v>10</v>
      </c>
      <c r="F19" s="508"/>
      <c r="G19" s="508"/>
      <c r="H19" s="508"/>
      <c r="I19" s="508"/>
      <c r="J19" s="509"/>
    </row>
    <row r="20" spans="1:10" ht="30" customHeight="1" thickBot="1" x14ac:dyDescent="0.35">
      <c r="A20" s="92" t="s">
        <v>11</v>
      </c>
      <c r="B20" s="93">
        <v>0.04</v>
      </c>
      <c r="C20" s="107" t="str">
        <f>IF(B20&lt;0.03,"FORA DO LIMITE",IF(B20&gt;0.055,"FORA DO LIMITE","OK"))</f>
        <v>OK</v>
      </c>
      <c r="D20" s="94">
        <f>((1+B20+B21+B22)*(1+B23)*(1+B24))/(1-(B25+B26+B27))-1</f>
        <v>0.24873184530590153</v>
      </c>
      <c r="E20" s="525" t="s">
        <v>39</v>
      </c>
      <c r="F20" s="526"/>
      <c r="G20" s="526"/>
      <c r="H20" s="526"/>
      <c r="I20" s="526"/>
      <c r="J20" s="527"/>
    </row>
    <row r="21" spans="1:10" ht="30" customHeight="1" x14ac:dyDescent="0.3">
      <c r="A21" s="95" t="s">
        <v>12</v>
      </c>
      <c r="B21" s="62">
        <v>8.0000000000000002E-3</v>
      </c>
      <c r="C21" s="108" t="str">
        <f>IF(B21&lt;0.008,"FORA DO LIMITE",IF(B21&gt;0.01,"FORA DO LIMITE","OK"))</f>
        <v>OK</v>
      </c>
      <c r="D21" s="90"/>
      <c r="E21" s="525"/>
      <c r="F21" s="526"/>
      <c r="G21" s="526"/>
      <c r="H21" s="526"/>
      <c r="I21" s="526"/>
      <c r="J21" s="527"/>
    </row>
    <row r="22" spans="1:10" ht="30" customHeight="1" x14ac:dyDescent="0.3">
      <c r="A22" s="95" t="s">
        <v>13</v>
      </c>
      <c r="B22" s="62">
        <v>1.2699999999999999E-2</v>
      </c>
      <c r="C22" s="108" t="str">
        <f>IF(B22&lt;0.0097,"FORA DO LIMITE",IF(B22&gt;0.0127,"FORA DO LIMITE","OK"))</f>
        <v>OK</v>
      </c>
      <c r="D22" s="96"/>
      <c r="E22" s="525"/>
      <c r="F22" s="526"/>
      <c r="G22" s="526"/>
      <c r="H22" s="526"/>
      <c r="I22" s="526"/>
      <c r="J22" s="527"/>
    </row>
    <row r="23" spans="1:10" ht="30" customHeight="1" x14ac:dyDescent="0.3">
      <c r="A23" s="95" t="s">
        <v>14</v>
      </c>
      <c r="B23" s="62">
        <v>1.23E-2</v>
      </c>
      <c r="C23" s="108" t="str">
        <f>IF(B23&lt;0.0059,"FORA DO LIMITE",IF(B23&gt;0.0139,"FORA DO LIMITE","OK"))</f>
        <v>OK</v>
      </c>
      <c r="D23" s="531"/>
      <c r="E23" s="525"/>
      <c r="F23" s="526"/>
      <c r="G23" s="526"/>
      <c r="H23" s="526"/>
      <c r="I23" s="526"/>
      <c r="J23" s="527"/>
    </row>
    <row r="24" spans="1:10" ht="30" customHeight="1" x14ac:dyDescent="0.3">
      <c r="A24" s="95" t="s">
        <v>15</v>
      </c>
      <c r="B24" s="62">
        <v>7.3999999999999996E-2</v>
      </c>
      <c r="C24" s="108" t="str">
        <f>IF(B24&lt;0.0616,"FORA DO LIMITE",IF(B24&gt;0.0896,"FORA DO LIMITE","OK"))</f>
        <v>OK</v>
      </c>
      <c r="D24" s="531"/>
      <c r="E24" s="525"/>
      <c r="F24" s="526"/>
      <c r="G24" s="526"/>
      <c r="H24" s="526"/>
      <c r="I24" s="526"/>
      <c r="J24" s="527"/>
    </row>
    <row r="25" spans="1:10" ht="30" customHeight="1" x14ac:dyDescent="0.3">
      <c r="A25" s="95" t="s">
        <v>16</v>
      </c>
      <c r="B25" s="62">
        <v>3.6499999999999998E-2</v>
      </c>
      <c r="C25" s="108" t="str">
        <f>IF(B25&lt;0.0365,"FORA DO LIMITE",IF(B25&gt;0.0365,"FORA DO LIMITE","OK"))</f>
        <v>OK</v>
      </c>
      <c r="D25" s="531"/>
      <c r="E25" s="525"/>
      <c r="F25" s="526"/>
      <c r="G25" s="526"/>
      <c r="H25" s="526"/>
      <c r="I25" s="526"/>
      <c r="J25" s="527"/>
    </row>
    <row r="26" spans="1:10" ht="30" customHeight="1" x14ac:dyDescent="0.3">
      <c r="A26" s="95" t="s">
        <v>17</v>
      </c>
      <c r="B26" s="62">
        <v>0.02</v>
      </c>
      <c r="C26" s="108" t="str">
        <f>IF(B26&lt;0.02,"FORA DO LIMITE",IF(B26&gt;0.05,"FORA DO LIMITE","OK"))</f>
        <v>OK</v>
      </c>
      <c r="D26" s="531"/>
      <c r="E26" s="525"/>
      <c r="F26" s="526"/>
      <c r="G26" s="526"/>
      <c r="H26" s="526"/>
      <c r="I26" s="526"/>
      <c r="J26" s="527"/>
    </row>
    <row r="27" spans="1:10" ht="30" customHeight="1" thickBot="1" x14ac:dyDescent="0.35">
      <c r="A27" s="97" t="s">
        <v>35</v>
      </c>
      <c r="B27" s="98">
        <v>0.02</v>
      </c>
      <c r="C27" s="109" t="s">
        <v>85</v>
      </c>
      <c r="D27" s="99"/>
      <c r="E27" s="528"/>
      <c r="F27" s="529"/>
      <c r="G27" s="529"/>
      <c r="H27" s="529"/>
      <c r="I27" s="529"/>
      <c r="J27" s="530"/>
    </row>
    <row r="28" spans="1:10" ht="17.25" thickBot="1" x14ac:dyDescent="0.35">
      <c r="A28" s="100"/>
      <c r="B28" s="100"/>
      <c r="C28" s="100"/>
      <c r="D28" s="100"/>
      <c r="E28" s="100"/>
      <c r="F28" s="100"/>
      <c r="G28" s="100"/>
      <c r="H28" s="100"/>
      <c r="I28" s="100"/>
      <c r="J28" s="100"/>
    </row>
    <row r="29" spans="1:10" ht="17.25" thickBot="1" x14ac:dyDescent="0.35">
      <c r="A29" s="532" t="s">
        <v>26</v>
      </c>
      <c r="B29" s="533"/>
      <c r="C29" s="533"/>
      <c r="D29" s="533"/>
      <c r="E29" s="533"/>
      <c r="F29" s="533"/>
      <c r="G29" s="533"/>
      <c r="H29" s="533"/>
      <c r="I29" s="533"/>
      <c r="J29" s="534"/>
    </row>
    <row r="30" spans="1:10" x14ac:dyDescent="0.3">
      <c r="A30" s="519" t="s">
        <v>11</v>
      </c>
      <c r="B30" s="520"/>
      <c r="C30" s="521"/>
      <c r="D30" s="535"/>
      <c r="E30" s="536"/>
      <c r="F30" s="536"/>
      <c r="G30" s="536"/>
      <c r="H30" s="536"/>
      <c r="I30" s="536"/>
      <c r="J30" s="537"/>
    </row>
    <row r="31" spans="1:10" x14ac:dyDescent="0.3">
      <c r="A31" s="519" t="s">
        <v>12</v>
      </c>
      <c r="B31" s="520"/>
      <c r="C31" s="521"/>
      <c r="D31" s="538"/>
      <c r="E31" s="539"/>
      <c r="F31" s="539"/>
      <c r="G31" s="539"/>
      <c r="H31" s="539"/>
      <c r="I31" s="539"/>
      <c r="J31" s="540"/>
    </row>
    <row r="32" spans="1:10" x14ac:dyDescent="0.3">
      <c r="A32" s="519" t="s">
        <v>13</v>
      </c>
      <c r="B32" s="520"/>
      <c r="C32" s="521"/>
      <c r="D32" s="538"/>
      <c r="E32" s="539"/>
      <c r="F32" s="539"/>
      <c r="G32" s="539"/>
      <c r="H32" s="539"/>
      <c r="I32" s="539"/>
      <c r="J32" s="540"/>
    </row>
    <row r="33" spans="1:10" x14ac:dyDescent="0.3">
      <c r="A33" s="519" t="s">
        <v>14</v>
      </c>
      <c r="B33" s="520"/>
      <c r="C33" s="521"/>
      <c r="D33" s="538"/>
      <c r="E33" s="539"/>
      <c r="F33" s="539"/>
      <c r="G33" s="539"/>
      <c r="H33" s="539"/>
      <c r="I33" s="539"/>
      <c r="J33" s="540"/>
    </row>
    <row r="34" spans="1:10" x14ac:dyDescent="0.3">
      <c r="A34" s="519" t="s">
        <v>15</v>
      </c>
      <c r="B34" s="520"/>
      <c r="C34" s="521"/>
      <c r="D34" s="538"/>
      <c r="E34" s="539"/>
      <c r="F34" s="539"/>
      <c r="G34" s="539"/>
      <c r="H34" s="539"/>
      <c r="I34" s="539"/>
      <c r="J34" s="540"/>
    </row>
    <row r="35" spans="1:10" x14ac:dyDescent="0.3">
      <c r="A35" s="519" t="s">
        <v>16</v>
      </c>
      <c r="B35" s="520"/>
      <c r="C35" s="521"/>
      <c r="D35" s="538"/>
      <c r="E35" s="539"/>
      <c r="F35" s="539"/>
      <c r="G35" s="539"/>
      <c r="H35" s="539"/>
      <c r="I35" s="539"/>
      <c r="J35" s="540"/>
    </row>
    <row r="36" spans="1:10" ht="17.25" thickBot="1" x14ac:dyDescent="0.35">
      <c r="A36" s="522" t="s">
        <v>17</v>
      </c>
      <c r="B36" s="523"/>
      <c r="C36" s="524"/>
      <c r="D36" s="541"/>
      <c r="E36" s="542"/>
      <c r="F36" s="542"/>
      <c r="G36" s="542"/>
      <c r="H36" s="542"/>
      <c r="I36" s="542"/>
      <c r="J36" s="543"/>
    </row>
    <row r="37" spans="1:10" x14ac:dyDescent="0.3">
      <c r="A37" s="101"/>
      <c r="B37" s="101"/>
      <c r="C37" s="101"/>
      <c r="D37" s="101"/>
      <c r="E37" s="101"/>
      <c r="F37" s="101"/>
      <c r="G37" s="101"/>
      <c r="H37" s="101"/>
      <c r="I37" s="101"/>
      <c r="J37" s="101"/>
    </row>
    <row r="38" spans="1:10" x14ac:dyDescent="0.3">
      <c r="A38" s="101"/>
      <c r="B38" s="101"/>
      <c r="C38" s="101"/>
      <c r="D38" s="101"/>
      <c r="E38" s="101"/>
      <c r="F38" s="101"/>
      <c r="G38" s="101"/>
      <c r="H38" s="101"/>
      <c r="I38" s="101"/>
      <c r="J38" s="101"/>
    </row>
    <row r="39" spans="1:10" x14ac:dyDescent="0.3">
      <c r="A39" s="101"/>
      <c r="B39" s="101"/>
      <c r="C39" s="101"/>
      <c r="D39" s="101"/>
      <c r="E39" s="101"/>
      <c r="F39" s="101"/>
      <c r="G39" s="101"/>
      <c r="H39" s="101"/>
      <c r="I39" s="101"/>
      <c r="J39" s="101"/>
    </row>
    <row r="40" spans="1:10" x14ac:dyDescent="0.3">
      <c r="A40" s="101"/>
      <c r="B40" s="101"/>
      <c r="C40" s="101"/>
      <c r="D40" s="101"/>
      <c r="E40" s="101"/>
      <c r="F40" s="101"/>
      <c r="G40" s="101"/>
      <c r="H40" s="101"/>
      <c r="I40" s="101"/>
      <c r="J40" s="101"/>
    </row>
    <row r="41" spans="1:10" x14ac:dyDescent="0.3">
      <c r="A41" s="101"/>
      <c r="B41" s="101"/>
      <c r="C41" s="101"/>
      <c r="D41" s="101"/>
      <c r="E41" s="101"/>
      <c r="F41" s="101"/>
      <c r="G41" s="101"/>
      <c r="H41" s="101"/>
      <c r="I41" s="101"/>
      <c r="J41" s="101"/>
    </row>
    <row r="42" spans="1:10" x14ac:dyDescent="0.3">
      <c r="A42" s="101"/>
      <c r="B42" s="101"/>
      <c r="C42" s="101"/>
      <c r="D42" s="101"/>
      <c r="E42" s="101"/>
      <c r="F42" s="101"/>
      <c r="G42" s="101"/>
      <c r="H42" s="101"/>
      <c r="I42" s="101"/>
      <c r="J42" s="101"/>
    </row>
    <row r="43" spans="1:10" x14ac:dyDescent="0.3">
      <c r="A43" s="101"/>
      <c r="B43" s="101"/>
      <c r="C43" s="101"/>
      <c r="D43" s="101"/>
      <c r="E43" s="101"/>
      <c r="F43" s="101"/>
      <c r="G43" s="101"/>
      <c r="H43" s="101"/>
      <c r="I43" s="101"/>
      <c r="J43" s="101"/>
    </row>
    <row r="44" spans="1:10" x14ac:dyDescent="0.3">
      <c r="A44" s="101"/>
      <c r="B44" s="101"/>
      <c r="C44" s="101"/>
      <c r="D44" s="101"/>
      <c r="E44" s="101"/>
      <c r="F44" s="101"/>
      <c r="G44" s="101"/>
      <c r="H44" s="101"/>
      <c r="I44" s="101"/>
      <c r="J44" s="101"/>
    </row>
    <row r="45" spans="1:10" x14ac:dyDescent="0.3">
      <c r="A45" s="101"/>
      <c r="B45" s="101"/>
      <c r="C45" s="101"/>
      <c r="D45" s="101"/>
      <c r="E45" s="101"/>
      <c r="F45" s="101"/>
      <c r="G45" s="101"/>
      <c r="H45" s="101"/>
      <c r="I45" s="101"/>
      <c r="J45" s="101"/>
    </row>
    <row r="46" spans="1:10" x14ac:dyDescent="0.3">
      <c r="A46" s="101"/>
      <c r="B46" s="101"/>
      <c r="C46" s="101"/>
      <c r="D46" s="101"/>
      <c r="E46" s="101"/>
      <c r="F46" s="101"/>
      <c r="G46" s="101"/>
      <c r="H46" s="101"/>
      <c r="I46" s="101"/>
      <c r="J46" s="101"/>
    </row>
    <row r="47" spans="1:10" x14ac:dyDescent="0.3">
      <c r="A47" s="101"/>
      <c r="B47" s="101"/>
      <c r="C47" s="101"/>
      <c r="D47" s="101"/>
      <c r="E47" s="101"/>
      <c r="F47" s="101"/>
      <c r="G47" s="101"/>
      <c r="H47" s="101"/>
      <c r="I47" s="101"/>
      <c r="J47" s="101"/>
    </row>
    <row r="48" spans="1:10" x14ac:dyDescent="0.3">
      <c r="A48" s="101"/>
      <c r="B48" s="101"/>
      <c r="C48" s="101"/>
      <c r="D48" s="101"/>
      <c r="E48" s="101"/>
      <c r="F48" s="101"/>
      <c r="G48" s="101"/>
      <c r="H48" s="101"/>
      <c r="I48" s="101"/>
      <c r="J48" s="101"/>
    </row>
    <row r="49" spans="1:10" x14ac:dyDescent="0.3">
      <c r="A49" s="101"/>
      <c r="B49" s="101"/>
      <c r="C49" s="101"/>
      <c r="D49" s="101"/>
      <c r="E49" s="101"/>
      <c r="F49" s="101"/>
      <c r="G49" s="101"/>
      <c r="H49" s="101"/>
      <c r="I49" s="101"/>
      <c r="J49" s="101"/>
    </row>
    <row r="50" spans="1:10" x14ac:dyDescent="0.3">
      <c r="A50" s="101"/>
      <c r="B50" s="101"/>
      <c r="C50" s="101"/>
      <c r="D50" s="101"/>
      <c r="E50" s="101"/>
      <c r="F50" s="101"/>
      <c r="G50" s="101"/>
      <c r="H50" s="101"/>
      <c r="I50" s="101"/>
      <c r="J50" s="101"/>
    </row>
  </sheetData>
  <mergeCells count="17">
    <mergeCell ref="A33:C33"/>
    <mergeCell ref="A34:C34"/>
    <mergeCell ref="A35:C35"/>
    <mergeCell ref="A36:C36"/>
    <mergeCell ref="E20:J27"/>
    <mergeCell ref="D23:D26"/>
    <mergeCell ref="A29:J29"/>
    <mergeCell ref="A30:C30"/>
    <mergeCell ref="D30:J36"/>
    <mergeCell ref="A31:C31"/>
    <mergeCell ref="A32:C32"/>
    <mergeCell ref="A1:J1"/>
    <mergeCell ref="D3:J3"/>
    <mergeCell ref="D4:J4"/>
    <mergeCell ref="D5:J5"/>
    <mergeCell ref="E19:J19"/>
    <mergeCell ref="A7:J10"/>
  </mergeCells>
  <conditionalFormatting sqref="C20:C27">
    <cfRule type="cellIs" dxfId="1" priority="1" stopIfTrue="1" operator="equal">
      <formula>"OK"</formula>
    </cfRule>
    <cfRule type="cellIs" dxfId="0" priority="2" stopIfTrue="1" operator="equal">
      <formula>"FORA DO LIMITE"</formula>
    </cfRule>
  </conditionalFormatting>
  <pageMargins left="0.511811024" right="0.511811024" top="0.78740157499999996" bottom="0.78740157499999996" header="0.31496062000000002" footer="0.31496062000000002"/>
  <pageSetup paperSize="9" scale="84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topLeftCell="E1" workbookViewId="0">
      <selection activeCell="Q33" sqref="A1:Q33"/>
    </sheetView>
  </sheetViews>
  <sheetFormatPr defaultRowHeight="12.75" x14ac:dyDescent="0.2"/>
  <cols>
    <col min="1" max="3" width="9.140625" style="176"/>
    <col min="4" max="4" width="38.28515625" style="176" bestFit="1" customWidth="1"/>
    <col min="5" max="5" width="18.7109375" style="176" bestFit="1" customWidth="1"/>
    <col min="6" max="8" width="13.7109375" style="176" bestFit="1" customWidth="1"/>
    <col min="9" max="10" width="13.28515625" style="176" bestFit="1" customWidth="1"/>
    <col min="11" max="11" width="15.140625" style="176" bestFit="1" customWidth="1"/>
    <col min="12" max="13" width="13.5703125" style="176" bestFit="1" customWidth="1"/>
    <col min="14" max="17" width="15" style="176" bestFit="1" customWidth="1"/>
    <col min="18" max="16384" width="9.140625" style="176"/>
  </cols>
  <sheetData>
    <row r="1" spans="1:17" x14ac:dyDescent="0.2">
      <c r="A1" s="547" t="s">
        <v>69</v>
      </c>
      <c r="B1" s="548"/>
      <c r="C1" s="548"/>
      <c r="D1" s="548"/>
      <c r="E1" s="548"/>
      <c r="F1" s="548"/>
      <c r="G1" s="548"/>
      <c r="H1" s="548"/>
      <c r="I1" s="548"/>
      <c r="J1" s="548"/>
      <c r="K1" s="548"/>
    </row>
    <row r="2" spans="1:17" x14ac:dyDescent="0.2">
      <c r="A2" s="549" t="str">
        <f>'ORCAMENTO BASICO '!A5:E5</f>
        <v>PREFEITURA MUNICIPAL DE SARZEDO</v>
      </c>
      <c r="B2" s="550"/>
      <c r="C2" s="550"/>
      <c r="D2" s="550"/>
      <c r="E2" s="550"/>
      <c r="F2" s="550"/>
      <c r="G2" s="550"/>
      <c r="H2" s="550"/>
      <c r="I2" s="550"/>
      <c r="J2" s="550"/>
      <c r="K2" s="550"/>
    </row>
    <row r="3" spans="1:17" x14ac:dyDescent="0.2">
      <c r="A3" s="544" t="s">
        <v>70</v>
      </c>
      <c r="B3" s="544"/>
      <c r="C3" s="544"/>
      <c r="D3" s="545" t="str">
        <f>'ORCAMENTO BASICO '!B9</f>
        <v>Creche - Espaço Nosso</v>
      </c>
      <c r="E3" s="546"/>
      <c r="F3" s="546"/>
      <c r="G3" s="546"/>
      <c r="H3" s="546"/>
      <c r="I3" s="546"/>
      <c r="J3" s="546"/>
      <c r="K3" s="546"/>
    </row>
    <row r="4" spans="1:17" x14ac:dyDescent="0.2">
      <c r="A4" s="544" t="s">
        <v>72</v>
      </c>
      <c r="B4" s="544"/>
      <c r="C4" s="544"/>
      <c r="D4" s="545" t="str">
        <f>'ORCAMENTO BASICO '!B10</f>
        <v>Sarzedo - MG</v>
      </c>
      <c r="E4" s="546"/>
      <c r="F4" s="546"/>
      <c r="G4" s="546"/>
      <c r="H4" s="546"/>
      <c r="I4" s="546"/>
      <c r="J4" s="546"/>
      <c r="K4" s="546"/>
    </row>
    <row r="5" spans="1:17" x14ac:dyDescent="0.2">
      <c r="A5" s="551" t="s">
        <v>71</v>
      </c>
      <c r="B5" s="551"/>
      <c r="C5" s="551"/>
      <c r="D5" s="554">
        <f>'ORCAMENTO BASICO '!H1</f>
        <v>717873.00309403078</v>
      </c>
      <c r="E5" s="555"/>
      <c r="F5" s="555"/>
      <c r="G5" s="555"/>
      <c r="H5" s="555"/>
      <c r="I5" s="555"/>
      <c r="J5" s="555"/>
      <c r="K5" s="555"/>
    </row>
    <row r="6" spans="1:17" x14ac:dyDescent="0.2">
      <c r="A6" s="556"/>
      <c r="B6" s="557"/>
      <c r="C6" s="557"/>
      <c r="D6" s="557"/>
      <c r="E6" s="557"/>
      <c r="F6" s="557"/>
      <c r="G6" s="557"/>
      <c r="H6" s="557"/>
      <c r="I6" s="557"/>
      <c r="J6" s="557"/>
      <c r="K6" s="557"/>
    </row>
    <row r="7" spans="1:17" x14ac:dyDescent="0.2">
      <c r="A7" s="552" t="s">
        <v>0</v>
      </c>
      <c r="B7" s="553"/>
      <c r="C7" s="553"/>
      <c r="D7" s="552" t="s">
        <v>7</v>
      </c>
      <c r="E7" s="568" t="s">
        <v>73</v>
      </c>
      <c r="F7" s="558" t="s">
        <v>74</v>
      </c>
      <c r="G7" s="559"/>
      <c r="H7" s="559"/>
      <c r="I7" s="559"/>
      <c r="J7" s="559"/>
      <c r="K7" s="559"/>
      <c r="L7" s="559"/>
      <c r="M7" s="559"/>
      <c r="N7" s="559"/>
      <c r="O7" s="559"/>
      <c r="P7" s="559"/>
      <c r="Q7" s="559"/>
    </row>
    <row r="8" spans="1:17" ht="21" customHeight="1" x14ac:dyDescent="0.2">
      <c r="A8" s="553"/>
      <c r="B8" s="553"/>
      <c r="C8" s="553"/>
      <c r="D8" s="552"/>
      <c r="E8" s="568"/>
      <c r="F8" s="196" t="s">
        <v>75</v>
      </c>
      <c r="G8" s="196" t="s">
        <v>76</v>
      </c>
      <c r="H8" s="196" t="s">
        <v>77</v>
      </c>
      <c r="I8" s="196" t="s">
        <v>168</v>
      </c>
      <c r="J8" s="196" t="s">
        <v>169</v>
      </c>
      <c r="K8" s="196" t="s">
        <v>170</v>
      </c>
      <c r="L8" s="196" t="s">
        <v>236</v>
      </c>
      <c r="M8" s="196" t="s">
        <v>237</v>
      </c>
      <c r="N8" s="196" t="s">
        <v>238</v>
      </c>
      <c r="O8" s="196" t="s">
        <v>239</v>
      </c>
      <c r="P8" s="196" t="s">
        <v>240</v>
      </c>
      <c r="Q8" s="196" t="s">
        <v>241</v>
      </c>
    </row>
    <row r="9" spans="1:17" x14ac:dyDescent="0.2">
      <c r="A9" s="569">
        <v>1</v>
      </c>
      <c r="B9" s="569"/>
      <c r="C9" s="569"/>
      <c r="D9" s="570" t="str">
        <f>'ORCAMENTO BASICO '!B15</f>
        <v xml:space="preserve">ADMINISTRAÇÃO LOCAL </v>
      </c>
      <c r="E9" s="254">
        <f>E10/$D$5</f>
        <v>6.7851463194605235E-2</v>
      </c>
      <c r="F9" s="254">
        <f>$E9</f>
        <v>6.7851463194605235E-2</v>
      </c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</row>
    <row r="10" spans="1:17" x14ac:dyDescent="0.2">
      <c r="A10" s="569"/>
      <c r="B10" s="569"/>
      <c r="C10" s="569"/>
      <c r="D10" s="570"/>
      <c r="E10" s="255">
        <f>'ORCAMENTO BASICO '!G28</f>
        <v>48708.733647835361</v>
      </c>
      <c r="F10" s="255">
        <f>$E10</f>
        <v>48708.733647835361</v>
      </c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</row>
    <row r="11" spans="1:17" x14ac:dyDescent="0.2">
      <c r="A11" s="560">
        <v>2</v>
      </c>
      <c r="B11" s="561"/>
      <c r="C11" s="562"/>
      <c r="D11" s="566" t="str">
        <f>'ORCAMENTO BASICO '!B29</f>
        <v>DEMOLIÇÃO E MOVIMENTAÇÃO DE TERRA</v>
      </c>
      <c r="E11" s="254">
        <f>E12/$D$5</f>
        <v>2.3526285779051206E-2</v>
      </c>
      <c r="F11" s="292">
        <f>E11</f>
        <v>2.3526285779051206E-2</v>
      </c>
      <c r="G11" s="254"/>
      <c r="H11" s="254"/>
      <c r="I11" s="254"/>
      <c r="J11" s="254"/>
      <c r="K11" s="254"/>
      <c r="L11" s="292"/>
      <c r="M11" s="254"/>
      <c r="N11" s="254"/>
      <c r="O11" s="254"/>
      <c r="P11" s="254"/>
      <c r="Q11" s="254"/>
    </row>
    <row r="12" spans="1:17" x14ac:dyDescent="0.2">
      <c r="A12" s="563"/>
      <c r="B12" s="564"/>
      <c r="C12" s="565"/>
      <c r="D12" s="567"/>
      <c r="E12" s="293">
        <f>'ORCAMENTO BASICO '!G37</f>
        <v>16888.885423855878</v>
      </c>
      <c r="F12" s="293">
        <f>E12</f>
        <v>16888.885423855878</v>
      </c>
      <c r="G12" s="294"/>
      <c r="H12" s="294"/>
      <c r="I12" s="294"/>
      <c r="J12" s="294"/>
      <c r="K12" s="294"/>
      <c r="L12" s="292"/>
      <c r="M12" s="294"/>
      <c r="N12" s="294"/>
      <c r="O12" s="294"/>
      <c r="P12" s="294"/>
      <c r="Q12" s="294"/>
    </row>
    <row r="13" spans="1:17" x14ac:dyDescent="0.2">
      <c r="A13" s="560">
        <v>3</v>
      </c>
      <c r="B13" s="561"/>
      <c r="C13" s="562"/>
      <c r="D13" s="566" t="str">
        <f>'ORCAMENTO BASICO '!B38</f>
        <v>ARQUITETÔNICO</v>
      </c>
      <c r="E13" s="254">
        <f>E14/$D$5</f>
        <v>0.571587479857388</v>
      </c>
      <c r="F13" s="254"/>
      <c r="G13" s="254">
        <f>$E$13/11</f>
        <v>5.1962498168853455E-2</v>
      </c>
      <c r="H13" s="254">
        <f t="shared" ref="H13:Q13" si="0">$E$13/11</f>
        <v>5.1962498168853455E-2</v>
      </c>
      <c r="I13" s="254">
        <f t="shared" si="0"/>
        <v>5.1962498168853455E-2</v>
      </c>
      <c r="J13" s="254">
        <f t="shared" si="0"/>
        <v>5.1962498168853455E-2</v>
      </c>
      <c r="K13" s="254">
        <f t="shared" si="0"/>
        <v>5.1962498168853455E-2</v>
      </c>
      <c r="L13" s="254">
        <f t="shared" si="0"/>
        <v>5.1962498168853455E-2</v>
      </c>
      <c r="M13" s="254">
        <f t="shared" si="0"/>
        <v>5.1962498168853455E-2</v>
      </c>
      <c r="N13" s="254">
        <f t="shared" si="0"/>
        <v>5.1962498168853455E-2</v>
      </c>
      <c r="O13" s="254">
        <f t="shared" si="0"/>
        <v>5.1962498168853455E-2</v>
      </c>
      <c r="P13" s="254">
        <f t="shared" si="0"/>
        <v>5.1962498168853455E-2</v>
      </c>
      <c r="Q13" s="254">
        <f t="shared" si="0"/>
        <v>5.1962498168853455E-2</v>
      </c>
    </row>
    <row r="14" spans="1:17" x14ac:dyDescent="0.2">
      <c r="A14" s="563"/>
      <c r="B14" s="564"/>
      <c r="C14" s="565"/>
      <c r="D14" s="567"/>
      <c r="E14" s="255">
        <f>'ORCAMENTO BASICO '!G98</f>
        <v>410327.22069617198</v>
      </c>
      <c r="F14" s="255"/>
      <c r="G14" s="255">
        <f>$E$14/11</f>
        <v>37302.474608742908</v>
      </c>
      <c r="H14" s="255">
        <f t="shared" ref="H14:Q14" si="1">$E$14/11</f>
        <v>37302.474608742908</v>
      </c>
      <c r="I14" s="255">
        <f t="shared" si="1"/>
        <v>37302.474608742908</v>
      </c>
      <c r="J14" s="255">
        <f t="shared" si="1"/>
        <v>37302.474608742908</v>
      </c>
      <c r="K14" s="255">
        <f t="shared" si="1"/>
        <v>37302.474608742908</v>
      </c>
      <c r="L14" s="255">
        <f t="shared" si="1"/>
        <v>37302.474608742908</v>
      </c>
      <c r="M14" s="255">
        <f t="shared" si="1"/>
        <v>37302.474608742908</v>
      </c>
      <c r="N14" s="255">
        <f t="shared" si="1"/>
        <v>37302.474608742908</v>
      </c>
      <c r="O14" s="255">
        <f t="shared" si="1"/>
        <v>37302.474608742908</v>
      </c>
      <c r="P14" s="255">
        <f t="shared" si="1"/>
        <v>37302.474608742908</v>
      </c>
      <c r="Q14" s="255">
        <f t="shared" si="1"/>
        <v>37302.474608742908</v>
      </c>
    </row>
    <row r="15" spans="1:17" x14ac:dyDescent="0.2">
      <c r="A15" s="560">
        <v>4</v>
      </c>
      <c r="B15" s="561"/>
      <c r="C15" s="562"/>
      <c r="D15" s="566" t="str">
        <f>'ORCAMENTO BASICO '!B99</f>
        <v>ELÉTRICO</v>
      </c>
      <c r="E15" s="254">
        <f>E16/$D$5</f>
        <v>2.4185858737851815E-2</v>
      </c>
      <c r="F15" s="292"/>
      <c r="G15" s="295"/>
      <c r="H15" s="295"/>
      <c r="I15" s="292"/>
      <c r="J15" s="295"/>
      <c r="K15" s="292"/>
      <c r="L15" s="292"/>
      <c r="M15" s="295"/>
      <c r="N15" s="295"/>
      <c r="O15" s="292">
        <f>$E15/3</f>
        <v>8.0619529126172724E-3</v>
      </c>
      <c r="P15" s="254">
        <f t="shared" ref="P15:Q16" si="2">$E15/3</f>
        <v>8.0619529126172724E-3</v>
      </c>
      <c r="Q15" s="292">
        <f t="shared" si="2"/>
        <v>8.0619529126172724E-3</v>
      </c>
    </row>
    <row r="16" spans="1:17" x14ac:dyDescent="0.2">
      <c r="A16" s="563"/>
      <c r="B16" s="564"/>
      <c r="C16" s="565"/>
      <c r="D16" s="567"/>
      <c r="E16" s="293">
        <f>'ORCAMENTO BASICO '!G117</f>
        <v>17362.375044549688</v>
      </c>
      <c r="F16" s="292"/>
      <c r="G16" s="295"/>
      <c r="H16" s="295"/>
      <c r="I16" s="255"/>
      <c r="J16" s="255"/>
      <c r="K16" s="255"/>
      <c r="L16" s="292"/>
      <c r="M16" s="295"/>
      <c r="N16" s="295"/>
      <c r="O16" s="255">
        <f>$E16/3</f>
        <v>5787.4583481832296</v>
      </c>
      <c r="P16" s="255">
        <f t="shared" si="2"/>
        <v>5787.4583481832296</v>
      </c>
      <c r="Q16" s="255">
        <f t="shared" si="2"/>
        <v>5787.4583481832296</v>
      </c>
    </row>
    <row r="17" spans="1:17" x14ac:dyDescent="0.2">
      <c r="A17" s="560">
        <v>5</v>
      </c>
      <c r="B17" s="561"/>
      <c r="C17" s="562"/>
      <c r="D17" s="566" t="str">
        <f>'ORCAMENTO BASICO '!B118</f>
        <v>ESTRUTURAL</v>
      </c>
      <c r="E17" s="254">
        <f>E18/D5</f>
        <v>0.21794082200981532</v>
      </c>
      <c r="F17" s="254"/>
      <c r="G17" s="254">
        <f>$E$17/8</f>
        <v>2.7242602751226915E-2</v>
      </c>
      <c r="H17" s="254">
        <f t="shared" ref="H17:N17" si="3">$E$17/8</f>
        <v>2.7242602751226915E-2</v>
      </c>
      <c r="I17" s="254">
        <f t="shared" si="3"/>
        <v>2.7242602751226915E-2</v>
      </c>
      <c r="J17" s="254">
        <f t="shared" si="3"/>
        <v>2.7242602751226915E-2</v>
      </c>
      <c r="K17" s="254">
        <f t="shared" si="3"/>
        <v>2.7242602751226915E-2</v>
      </c>
      <c r="L17" s="254">
        <f t="shared" si="3"/>
        <v>2.7242602751226915E-2</v>
      </c>
      <c r="M17" s="254">
        <f t="shared" si="3"/>
        <v>2.7242602751226915E-2</v>
      </c>
      <c r="N17" s="254">
        <f t="shared" si="3"/>
        <v>2.7242602751226915E-2</v>
      </c>
      <c r="O17" s="254"/>
      <c r="P17" s="254"/>
      <c r="Q17" s="254"/>
    </row>
    <row r="18" spans="1:17" x14ac:dyDescent="0.2">
      <c r="A18" s="563"/>
      <c r="B18" s="564"/>
      <c r="C18" s="565"/>
      <c r="D18" s="567"/>
      <c r="E18" s="436">
        <f>'ORCAMENTO BASICO '!G202</f>
        <v>156453.83239296777</v>
      </c>
      <c r="F18" s="255"/>
      <c r="G18" s="255">
        <f>$E$18/8</f>
        <v>19556.729049120971</v>
      </c>
      <c r="H18" s="255">
        <f t="shared" ref="H18:N18" si="4">$E$18/8</f>
        <v>19556.729049120971</v>
      </c>
      <c r="I18" s="255">
        <f t="shared" si="4"/>
        <v>19556.729049120971</v>
      </c>
      <c r="J18" s="255">
        <f t="shared" si="4"/>
        <v>19556.729049120971</v>
      </c>
      <c r="K18" s="255">
        <f t="shared" si="4"/>
        <v>19556.729049120971</v>
      </c>
      <c r="L18" s="255">
        <f t="shared" si="4"/>
        <v>19556.729049120971</v>
      </c>
      <c r="M18" s="255">
        <f t="shared" si="4"/>
        <v>19556.729049120971</v>
      </c>
      <c r="N18" s="255">
        <f t="shared" si="4"/>
        <v>19556.729049120971</v>
      </c>
      <c r="O18" s="255"/>
      <c r="P18" s="255"/>
      <c r="Q18" s="255"/>
    </row>
    <row r="19" spans="1:17" x14ac:dyDescent="0.2">
      <c r="A19" s="560">
        <v>6</v>
      </c>
      <c r="B19" s="561"/>
      <c r="C19" s="562"/>
      <c r="D19" s="566" t="str">
        <f>'ORCAMENTO BASICO '!B203</f>
        <v>ESTRUTURA METÁLICA</v>
      </c>
      <c r="E19" s="254">
        <f>E20/$D$5</f>
        <v>7.708728599454874E-2</v>
      </c>
      <c r="F19" s="292"/>
      <c r="G19" s="292"/>
      <c r="H19" s="292"/>
      <c r="I19" s="292"/>
      <c r="J19" s="292"/>
      <c r="K19" s="292"/>
      <c r="L19" s="292"/>
      <c r="M19" s="292"/>
      <c r="N19" s="254">
        <f>$E$19/3</f>
        <v>2.5695761998182912E-2</v>
      </c>
      <c r="O19" s="254">
        <f t="shared" ref="O19:P19" si="5">$E$19/3</f>
        <v>2.5695761998182912E-2</v>
      </c>
      <c r="P19" s="254">
        <f t="shared" si="5"/>
        <v>2.5695761998182912E-2</v>
      </c>
      <c r="Q19" s="292"/>
    </row>
    <row r="20" spans="1:17" x14ac:dyDescent="0.2">
      <c r="A20" s="563"/>
      <c r="B20" s="564"/>
      <c r="C20" s="565"/>
      <c r="D20" s="567"/>
      <c r="E20" s="293">
        <f>'ORCAMENTO BASICO '!G215</f>
        <v>55338.881497275128</v>
      </c>
      <c r="F20" s="255"/>
      <c r="G20" s="255"/>
      <c r="H20" s="255"/>
      <c r="I20" s="255"/>
      <c r="J20" s="255"/>
      <c r="K20" s="255"/>
      <c r="L20" s="255"/>
      <c r="M20" s="255"/>
      <c r="N20" s="293">
        <f>$E$20/3</f>
        <v>18446.293832425043</v>
      </c>
      <c r="O20" s="293">
        <f t="shared" ref="O20:P20" si="6">$E$20/3</f>
        <v>18446.293832425043</v>
      </c>
      <c r="P20" s="293">
        <f t="shared" si="6"/>
        <v>18446.293832425043</v>
      </c>
      <c r="Q20" s="293"/>
    </row>
    <row r="21" spans="1:17" x14ac:dyDescent="0.2">
      <c r="A21" s="560">
        <v>7</v>
      </c>
      <c r="B21" s="561"/>
      <c r="C21" s="562"/>
      <c r="D21" s="566" t="str">
        <f>'ORCAMENTO BASICO '!B216</f>
        <v>SPCI</v>
      </c>
      <c r="E21" s="254">
        <f>E22/$D$5</f>
        <v>3.3568301496898294E-3</v>
      </c>
      <c r="F21" s="254"/>
      <c r="G21" s="254"/>
      <c r="H21" s="254"/>
      <c r="I21" s="254"/>
      <c r="J21" s="254"/>
      <c r="K21" s="254"/>
      <c r="L21" s="254"/>
      <c r="M21" s="254"/>
      <c r="N21" s="254"/>
      <c r="O21" s="254"/>
      <c r="P21" s="254">
        <f>$E$21/2</f>
        <v>1.6784150748449147E-3</v>
      </c>
      <c r="Q21" s="254">
        <f>$E$21/2</f>
        <v>1.6784150748449147E-3</v>
      </c>
    </row>
    <row r="22" spans="1:17" x14ac:dyDescent="0.2">
      <c r="A22" s="563"/>
      <c r="B22" s="564"/>
      <c r="C22" s="565"/>
      <c r="D22" s="567"/>
      <c r="E22" s="255">
        <f>'ORCAMENTO BASICO '!G225</f>
        <v>2409.7777404344229</v>
      </c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>
        <f>$E$22/2</f>
        <v>1204.8888702172114</v>
      </c>
      <c r="Q22" s="255">
        <f>$E$22/2</f>
        <v>1204.8888702172114</v>
      </c>
    </row>
    <row r="23" spans="1:17" x14ac:dyDescent="0.2">
      <c r="A23" s="560">
        <v>8</v>
      </c>
      <c r="B23" s="561"/>
      <c r="C23" s="562"/>
      <c r="D23" s="566" t="str">
        <f>'ORCAMENTO BASICO '!B226</f>
        <v>HIDROSSANITÁRIO</v>
      </c>
      <c r="E23" s="254">
        <f>E24/$D$5</f>
        <v>1.054142767196992E-2</v>
      </c>
      <c r="F23" s="292"/>
      <c r="G23" s="295"/>
      <c r="H23" s="295"/>
      <c r="I23" s="292"/>
      <c r="J23" s="292"/>
      <c r="K23" s="292"/>
      <c r="L23" s="292"/>
      <c r="M23" s="254">
        <f>$E$23/3</f>
        <v>3.5138092239899734E-3</v>
      </c>
      <c r="N23" s="254">
        <f t="shared" ref="N23:O23" si="7">$E$23/3</f>
        <v>3.5138092239899734E-3</v>
      </c>
      <c r="O23" s="254">
        <f t="shared" si="7"/>
        <v>3.5138092239899734E-3</v>
      </c>
      <c r="P23" s="292"/>
      <c r="Q23" s="292"/>
    </row>
    <row r="24" spans="1:17" x14ac:dyDescent="0.2">
      <c r="A24" s="563"/>
      <c r="B24" s="564"/>
      <c r="C24" s="565"/>
      <c r="D24" s="567"/>
      <c r="E24" s="293">
        <f>'ORCAMENTO BASICO '!G270</f>
        <v>7567.4063397755635</v>
      </c>
      <c r="F24" s="292"/>
      <c r="G24" s="295"/>
      <c r="H24" s="295"/>
      <c r="I24" s="292"/>
      <c r="J24" s="292"/>
      <c r="K24" s="255"/>
      <c r="L24" s="292"/>
      <c r="M24" s="255">
        <f>$E$24/3</f>
        <v>2522.4687799251878</v>
      </c>
      <c r="N24" s="255">
        <f t="shared" ref="N24:O24" si="8">$E$24/3</f>
        <v>2522.4687799251878</v>
      </c>
      <c r="O24" s="255">
        <f t="shared" si="8"/>
        <v>2522.4687799251878</v>
      </c>
      <c r="P24" s="255"/>
      <c r="Q24" s="255"/>
    </row>
    <row r="25" spans="1:17" x14ac:dyDescent="0.2">
      <c r="A25" s="560">
        <v>9</v>
      </c>
      <c r="B25" s="561"/>
      <c r="C25" s="562"/>
      <c r="D25" s="566" t="str">
        <f>'ORCAMENTO BASICO '!B271</f>
        <v>LIMPEZA DA OBRA</v>
      </c>
      <c r="E25" s="254">
        <f>E26/$D$5</f>
        <v>3.9225466050796277E-3</v>
      </c>
      <c r="F25" s="254"/>
      <c r="G25" s="254"/>
      <c r="H25" s="254"/>
      <c r="I25" s="254"/>
      <c r="J25" s="254"/>
      <c r="K25" s="254"/>
      <c r="L25" s="254"/>
      <c r="M25" s="293"/>
      <c r="N25" s="254"/>
      <c r="O25" s="254"/>
      <c r="P25" s="254"/>
      <c r="Q25" s="254">
        <f>E25</f>
        <v>3.9225466050796277E-3</v>
      </c>
    </row>
    <row r="26" spans="1:17" x14ac:dyDescent="0.2">
      <c r="A26" s="563"/>
      <c r="B26" s="564"/>
      <c r="C26" s="565"/>
      <c r="D26" s="567"/>
      <c r="E26" s="255">
        <f>'ORCAMENTO BASICO '!G273</f>
        <v>2815.8903111648078</v>
      </c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>
        <f>E26</f>
        <v>2815.8903111648078</v>
      </c>
    </row>
    <row r="28" spans="1:17" x14ac:dyDescent="0.2">
      <c r="A28" s="572" t="s">
        <v>79</v>
      </c>
      <c r="B28" s="572"/>
      <c r="C28" s="572"/>
      <c r="D28" s="572"/>
      <c r="E28" s="296">
        <f>K32</f>
        <v>349893.63736101065</v>
      </c>
      <c r="F28" s="297"/>
      <c r="G28" s="297"/>
      <c r="H28" s="297"/>
      <c r="I28" s="297"/>
      <c r="J28" s="297"/>
      <c r="K28" s="297"/>
      <c r="L28" s="297"/>
      <c r="M28" s="297"/>
      <c r="N28" s="297"/>
      <c r="O28" s="297"/>
      <c r="P28" s="297"/>
      <c r="Q28" s="297"/>
    </row>
    <row r="29" spans="1:17" x14ac:dyDescent="0.2">
      <c r="A29" s="574"/>
      <c r="B29" s="575"/>
      <c r="C29" s="575"/>
      <c r="D29" s="575"/>
      <c r="E29" s="575"/>
      <c r="F29" s="575"/>
      <c r="G29" s="575"/>
      <c r="H29" s="575"/>
      <c r="I29" s="575"/>
      <c r="J29" s="575"/>
      <c r="K29" s="575"/>
    </row>
    <row r="30" spans="1:17" x14ac:dyDescent="0.2">
      <c r="A30" s="573" t="s">
        <v>80</v>
      </c>
      <c r="B30" s="573"/>
      <c r="C30" s="573"/>
      <c r="D30" s="573"/>
      <c r="E30" s="573"/>
      <c r="F30" s="197">
        <f>SUM(F10,F12,F14,F16,F18,F20,F22,F24,F26)</f>
        <v>65597.619071691239</v>
      </c>
      <c r="G30" s="197">
        <f t="shared" ref="G30:Q30" si="9">SUM(G10,G12,G14,G16,G18,G20,G22,G24,G26)</f>
        <v>56859.20365786388</v>
      </c>
      <c r="H30" s="197">
        <f t="shared" si="9"/>
        <v>56859.20365786388</v>
      </c>
      <c r="I30" s="197">
        <f t="shared" si="9"/>
        <v>56859.20365786388</v>
      </c>
      <c r="J30" s="197">
        <f t="shared" si="9"/>
        <v>56859.20365786388</v>
      </c>
      <c r="K30" s="197">
        <f t="shared" si="9"/>
        <v>56859.20365786388</v>
      </c>
      <c r="L30" s="197">
        <f t="shared" si="9"/>
        <v>56859.20365786388</v>
      </c>
      <c r="M30" s="197">
        <f t="shared" si="9"/>
        <v>59381.672437789064</v>
      </c>
      <c r="N30" s="197">
        <f t="shared" si="9"/>
        <v>77827.966270214107</v>
      </c>
      <c r="O30" s="197">
        <f t="shared" si="9"/>
        <v>64058.695569276373</v>
      </c>
      <c r="P30" s="197">
        <f t="shared" si="9"/>
        <v>62741.115659568393</v>
      </c>
      <c r="Q30" s="197">
        <f t="shared" si="9"/>
        <v>47110.712138308161</v>
      </c>
    </row>
    <row r="31" spans="1:17" x14ac:dyDescent="0.2">
      <c r="A31" s="571" t="s">
        <v>81</v>
      </c>
      <c r="B31" s="571"/>
      <c r="C31" s="571"/>
      <c r="D31" s="571"/>
      <c r="E31" s="571"/>
      <c r="F31" s="298">
        <f>SUM(F9,F11,F13,F15,F17,F19,F21,F23,F25)</f>
        <v>9.1377748973656442E-2</v>
      </c>
      <c r="G31" s="298">
        <f t="shared" ref="G31:Q31" si="10">SUM(G9,G11,G13,G15,G17,G19,G21,G23,G25)</f>
        <v>7.9205100920080374E-2</v>
      </c>
      <c r="H31" s="298">
        <f t="shared" si="10"/>
        <v>7.9205100920080374E-2</v>
      </c>
      <c r="I31" s="298">
        <f t="shared" si="10"/>
        <v>7.9205100920080374E-2</v>
      </c>
      <c r="J31" s="298">
        <f t="shared" si="10"/>
        <v>7.9205100920080374E-2</v>
      </c>
      <c r="K31" s="298">
        <f t="shared" si="10"/>
        <v>7.9205100920080374E-2</v>
      </c>
      <c r="L31" s="298">
        <f t="shared" si="10"/>
        <v>7.9205100920080374E-2</v>
      </c>
      <c r="M31" s="298">
        <f t="shared" si="10"/>
        <v>8.2718910144070346E-2</v>
      </c>
      <c r="N31" s="298">
        <f t="shared" si="10"/>
        <v>0.10841467214225325</v>
      </c>
      <c r="O31" s="298">
        <f t="shared" si="10"/>
        <v>8.9234022303643606E-2</v>
      </c>
      <c r="P31" s="298">
        <f t="shared" si="10"/>
        <v>8.7398628154498545E-2</v>
      </c>
      <c r="Q31" s="298">
        <f t="shared" si="10"/>
        <v>6.5625412761395274E-2</v>
      </c>
    </row>
    <row r="32" spans="1:17" x14ac:dyDescent="0.2">
      <c r="A32" s="573" t="s">
        <v>82</v>
      </c>
      <c r="B32" s="573"/>
      <c r="C32" s="573"/>
      <c r="D32" s="573"/>
      <c r="E32" s="573"/>
      <c r="F32" s="198">
        <f>F30</f>
        <v>65597.619071691239</v>
      </c>
      <c r="G32" s="199">
        <f>F32+G30</f>
        <v>122456.82272955512</v>
      </c>
      <c r="H32" s="199">
        <f t="shared" ref="H32:Q32" si="11">G32+H30</f>
        <v>179316.026387419</v>
      </c>
      <c r="I32" s="199">
        <f t="shared" si="11"/>
        <v>236175.23004528286</v>
      </c>
      <c r="J32" s="199">
        <f t="shared" si="11"/>
        <v>293034.43370314676</v>
      </c>
      <c r="K32" s="199">
        <f t="shared" si="11"/>
        <v>349893.63736101065</v>
      </c>
      <c r="L32" s="199">
        <f t="shared" si="11"/>
        <v>406752.84101887455</v>
      </c>
      <c r="M32" s="199">
        <f t="shared" si="11"/>
        <v>466134.51345666358</v>
      </c>
      <c r="N32" s="199">
        <f t="shared" si="11"/>
        <v>543962.47972687765</v>
      </c>
      <c r="O32" s="199">
        <f t="shared" si="11"/>
        <v>608021.17529615399</v>
      </c>
      <c r="P32" s="199">
        <f t="shared" si="11"/>
        <v>670762.29095572233</v>
      </c>
      <c r="Q32" s="199">
        <f t="shared" si="11"/>
        <v>717873.00309403054</v>
      </c>
    </row>
    <row r="33" spans="1:17" x14ac:dyDescent="0.2">
      <c r="A33" s="571" t="s">
        <v>83</v>
      </c>
      <c r="B33" s="571"/>
      <c r="C33" s="571"/>
      <c r="D33" s="571"/>
      <c r="E33" s="571"/>
      <c r="F33" s="179">
        <f>F31</f>
        <v>9.1377748973656442E-2</v>
      </c>
      <c r="G33" s="179">
        <f>F33+G31</f>
        <v>0.17058284989373682</v>
      </c>
      <c r="H33" s="179">
        <f t="shared" ref="H33:Q33" si="12">G33+H31</f>
        <v>0.24978795081381719</v>
      </c>
      <c r="I33" s="179">
        <f t="shared" si="12"/>
        <v>0.32899305173389759</v>
      </c>
      <c r="J33" s="179">
        <f t="shared" si="12"/>
        <v>0.40819815265397796</v>
      </c>
      <c r="K33" s="179">
        <f t="shared" si="12"/>
        <v>0.48740325357405834</v>
      </c>
      <c r="L33" s="179">
        <f t="shared" si="12"/>
        <v>0.56660835449413871</v>
      </c>
      <c r="M33" s="179">
        <f t="shared" si="12"/>
        <v>0.64932726463820911</v>
      </c>
      <c r="N33" s="179">
        <f t="shared" si="12"/>
        <v>0.75774193678046231</v>
      </c>
      <c r="O33" s="179">
        <f t="shared" si="12"/>
        <v>0.84697595908410594</v>
      </c>
      <c r="P33" s="179">
        <f t="shared" si="12"/>
        <v>0.93437458723860445</v>
      </c>
      <c r="Q33" s="179">
        <f t="shared" si="12"/>
        <v>0.99999999999999978</v>
      </c>
    </row>
  </sheetData>
  <mergeCells count="37">
    <mergeCell ref="A21:C22"/>
    <mergeCell ref="D21:D22"/>
    <mergeCell ref="A23:C24"/>
    <mergeCell ref="D23:D24"/>
    <mergeCell ref="A25:C26"/>
    <mergeCell ref="D25:D26"/>
    <mergeCell ref="A33:E33"/>
    <mergeCell ref="A28:D28"/>
    <mergeCell ref="A30:E30"/>
    <mergeCell ref="A31:E31"/>
    <mergeCell ref="A32:E32"/>
    <mergeCell ref="A29:K29"/>
    <mergeCell ref="A17:C18"/>
    <mergeCell ref="D17:D18"/>
    <mergeCell ref="A19:C20"/>
    <mergeCell ref="D19:D20"/>
    <mergeCell ref="E7:E8"/>
    <mergeCell ref="A15:C16"/>
    <mergeCell ref="D15:D16"/>
    <mergeCell ref="A13:C14"/>
    <mergeCell ref="D13:D14"/>
    <mergeCell ref="A9:C10"/>
    <mergeCell ref="D9:D10"/>
    <mergeCell ref="A11:C12"/>
    <mergeCell ref="D11:D12"/>
    <mergeCell ref="A5:C5"/>
    <mergeCell ref="A7:C8"/>
    <mergeCell ref="D7:D8"/>
    <mergeCell ref="D5:K5"/>
    <mergeCell ref="A6:K6"/>
    <mergeCell ref="F7:Q7"/>
    <mergeCell ref="A3:C3"/>
    <mergeCell ref="A4:C4"/>
    <mergeCell ref="D3:K3"/>
    <mergeCell ref="D4:K4"/>
    <mergeCell ref="A1:K1"/>
    <mergeCell ref="A2:K2"/>
  </mergeCells>
  <pageMargins left="0.511811024" right="0.511811024" top="0.78740157499999996" bottom="0.78740157499999996" header="0.31496062000000002" footer="0.31496062000000002"/>
  <pageSetup scale="5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ORCAMENTO BASICO </vt:lpstr>
      <vt:lpstr>COMPOSIÇÕES </vt:lpstr>
      <vt:lpstr>EQUALIZAÇÕES DE PROPOSTAS</vt:lpstr>
      <vt:lpstr>BDI SERVIÇOS</vt:lpstr>
      <vt:lpstr>CRONOGRAMA</vt:lpstr>
      <vt:lpstr>'COMPOSIÇÕES '!Area_de_impressao</vt:lpstr>
      <vt:lpstr>'ORCAMENTO BASICO '!Area_de_impressao</vt:lpstr>
      <vt:lpstr>'COMPOSIÇÕES '!Titulos_de_impressao</vt:lpstr>
      <vt:lpstr>'ORCAMENTO BASICO '!Titulos_de_impressao</vt:lpstr>
    </vt:vector>
  </TitlesOfParts>
  <Company>SESC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Oliveira Almeida</dc:creator>
  <cp:lastModifiedBy>Cliente</cp:lastModifiedBy>
  <cp:lastPrinted>2018-12-04T13:37:06Z</cp:lastPrinted>
  <dcterms:created xsi:type="dcterms:W3CDTF">2011-12-07T12:53:10Z</dcterms:created>
  <dcterms:modified xsi:type="dcterms:W3CDTF">2018-12-04T13:44:27Z</dcterms:modified>
</cp:coreProperties>
</file>