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Plan1" sheetId="1" r:id="rId1"/>
    <sheet name="Plan2" sheetId="2" r:id="rId2"/>
  </sheets>
  <definedNames>
    <definedName name="_xlnm.Print_Area" localSheetId="0">Plan1!$A$1:$H$64</definedName>
  </definedNames>
  <calcPr calcId="152511"/>
</workbook>
</file>

<file path=xl/calcChain.xml><?xml version="1.0" encoding="utf-8"?>
<calcChain xmlns="http://schemas.openxmlformats.org/spreadsheetml/2006/main">
  <c r="E9" i="2" l="1"/>
  <c r="E12" i="2"/>
  <c r="E17" i="2"/>
  <c r="E23" i="2"/>
  <c r="E26" i="2"/>
  <c r="E28" i="2"/>
  <c r="E34" i="2"/>
  <c r="E37" i="2"/>
  <c r="E35" i="2"/>
  <c r="D54" i="2"/>
  <c r="D52" i="2"/>
  <c r="D49" i="2"/>
  <c r="D46" i="2"/>
  <c r="D38" i="2"/>
  <c r="D35" i="2"/>
  <c r="D27" i="2"/>
  <c r="D24" i="2"/>
  <c r="D16" i="2"/>
  <c r="D13" i="2"/>
  <c r="D10" i="2"/>
  <c r="H8" i="1"/>
  <c r="E52" i="2" l="1"/>
  <c r="E49" i="2"/>
  <c r="E46" i="2"/>
  <c r="E54" i="2" l="1"/>
  <c r="D40" i="2" l="1"/>
  <c r="E38" i="2"/>
  <c r="E40" i="2" l="1"/>
  <c r="D29" i="2" l="1"/>
  <c r="E27" i="2"/>
  <c r="E24" i="2"/>
  <c r="E29" i="2" l="1"/>
  <c r="D18" i="2" l="1"/>
  <c r="E16" i="2"/>
  <c r="E13" i="2"/>
  <c r="E10" i="2"/>
  <c r="E18" i="2" l="1"/>
  <c r="E57" i="2" s="1"/>
  <c r="D51" i="2" s="1"/>
  <c r="G47" i="1"/>
  <c r="G53" i="1"/>
  <c r="G46" i="1"/>
  <c r="D53" i="1"/>
  <c r="F51" i="1"/>
  <c r="G51" i="1" s="1"/>
  <c r="D51" i="1"/>
  <c r="F48" i="1"/>
  <c r="G48" i="1" s="1"/>
  <c r="D48" i="1"/>
  <c r="D47" i="1"/>
  <c r="H47" i="1" s="1"/>
  <c r="D46" i="1"/>
  <c r="E51" i="2" l="1"/>
  <c r="D12" i="2"/>
  <c r="D34" i="2"/>
  <c r="D37" i="2"/>
  <c r="D26" i="2"/>
  <c r="D45" i="2"/>
  <c r="E45" i="2" s="1"/>
  <c r="D9" i="2"/>
  <c r="D48" i="2"/>
  <c r="D23" i="2"/>
  <c r="D15" i="2"/>
  <c r="E15" i="2" s="1"/>
  <c r="H46" i="1"/>
  <c r="H48" i="1"/>
  <c r="H45" i="1" s="1"/>
  <c r="H51" i="1"/>
  <c r="H50" i="1" s="1"/>
  <c r="H53" i="1"/>
  <c r="H52" i="1" s="1"/>
  <c r="D39" i="2" l="1"/>
  <c r="E39" i="2" s="1"/>
  <c r="D53" i="2"/>
  <c r="E53" i="2" s="1"/>
  <c r="E48" i="2"/>
  <c r="D17" i="2"/>
  <c r="D28" i="2"/>
  <c r="H54" i="1"/>
  <c r="D56" i="2" l="1"/>
  <c r="G35" i="1"/>
  <c r="G34" i="1"/>
  <c r="F39" i="1"/>
  <c r="G39" i="1" s="1"/>
  <c r="H39" i="1" s="1"/>
  <c r="D39" i="1"/>
  <c r="F36" i="1"/>
  <c r="G36" i="1" s="1"/>
  <c r="D36" i="1"/>
  <c r="D35" i="1"/>
  <c r="D34" i="1"/>
  <c r="H36" i="1" l="1"/>
  <c r="H34" i="1"/>
  <c r="H35" i="1"/>
  <c r="H33" i="1"/>
  <c r="H41" i="1" s="1"/>
  <c r="G27" i="1" l="1"/>
  <c r="G26" i="1"/>
  <c r="G25" i="1"/>
  <c r="G23" i="1"/>
  <c r="G22" i="1" l="1"/>
  <c r="F28" i="1"/>
  <c r="D28" i="1"/>
  <c r="D27" i="1"/>
  <c r="H27" i="1" s="1"/>
  <c r="F24" i="1"/>
  <c r="D24" i="1"/>
  <c r="D23" i="1"/>
  <c r="H23" i="1" s="1"/>
  <c r="D22" i="1"/>
  <c r="G28" i="1" l="1"/>
  <c r="H28" i="1" s="1"/>
  <c r="H26" i="1" s="1"/>
  <c r="G24" i="1"/>
  <c r="H24" i="1" s="1"/>
  <c r="H22" i="1"/>
  <c r="H21" i="1" l="1"/>
  <c r="H29" i="1"/>
  <c r="G14" i="1"/>
  <c r="G16" i="1"/>
  <c r="D16" i="1"/>
  <c r="D14" i="1"/>
  <c r="G10" i="1"/>
  <c r="G11" i="1"/>
  <c r="G9" i="1"/>
  <c r="F11" i="1"/>
  <c r="D11" i="1"/>
  <c r="D10" i="1"/>
  <c r="H10" i="1" s="1"/>
  <c r="D9" i="1"/>
  <c r="H11" i="1" l="1"/>
  <c r="H14" i="1"/>
  <c r="H13" i="1" s="1"/>
  <c r="H16" i="1"/>
  <c r="H15" i="1" s="1"/>
  <c r="H9" i="1"/>
  <c r="H4" i="1"/>
  <c r="H17" i="1" l="1"/>
  <c r="H56" i="1" s="1"/>
</calcChain>
</file>

<file path=xl/sharedStrings.xml><?xml version="1.0" encoding="utf-8"?>
<sst xmlns="http://schemas.openxmlformats.org/spreadsheetml/2006/main" count="220" uniqueCount="91">
  <si>
    <t>PREFEITURA MUNICIPAL DE SARZEDO</t>
  </si>
  <si>
    <t>RUA ELOY CÂNDIDO DE MELO, Nº 477
CENTRO - CEP: 32.450-000 - SARZEDO/MG</t>
  </si>
  <si>
    <t xml:space="preserve">PLANILHA DE REGULARIZAÇÃO DE PASSEIOS  </t>
  </si>
  <si>
    <t>BDI =</t>
  </si>
  <si>
    <t>N. E ==&gt;  JUNHO 2022</t>
  </si>
  <si>
    <t>ITEM</t>
  </si>
  <si>
    <t>CÓDIGO</t>
  </si>
  <si>
    <t>DESCRIÇÃO DOS SERVIÇOS</t>
  </si>
  <si>
    <t>QUANTIDADE</t>
  </si>
  <si>
    <t>UNIDADE</t>
  </si>
  <si>
    <t>PREÇO UNITÁRIO - (R$)</t>
  </si>
  <si>
    <t>PREÇO UNITÁRIO
COM BDI - (R$)</t>
  </si>
  <si>
    <t>PREÇO TOTAL
COM BDI - (R$)</t>
  </si>
  <si>
    <t>1.1</t>
  </si>
  <si>
    <t>REGULARIZAÇÃO,  COMPACTAÇÃO DE SOLO E PASSEIO DE CONCRETO</t>
  </si>
  <si>
    <t>ED-51147</t>
  </si>
  <si>
    <t>LANÇAMENTO E ESPALHAMENTO DE SOLO EM ÁREA DE PASSEIO EXCLUSIVE APILOAMENTO</t>
  </si>
  <si>
    <t>M³</t>
  </si>
  <si>
    <t>ED-51123</t>
  </si>
  <si>
    <t>REGULARIZAÇÃO E COMPACTAÇÃO DE TERRENO COM PLACA VIBRATÓRIA</t>
  </si>
  <si>
    <t>M²</t>
  </si>
  <si>
    <t>ED-51144</t>
  </si>
  <si>
    <t>PASSEIOS DE CONCRETO E = 10 CM, FCK = 15 MPA PADRÃO PREFEITURA</t>
  </si>
  <si>
    <t>URBANIZAÇÃO</t>
  </si>
  <si>
    <t>2.1</t>
  </si>
  <si>
    <t>MEIO-FIO</t>
  </si>
  <si>
    <t>ED-51141</t>
  </si>
  <si>
    <t>GUIA DE MEIO-FIO, EM CONCRETO COM FCK 15MPA, MOLDADA IN_x0002_LOCO, SEÇÃO 25X45CM, FORMA EM MADEIRA, EXCLUSIVE SARJETA, INCLUSIVE ESCAVAÇÃO, APILOAMENTO E TRANSPORTE COM RETIRADA DO MATERIAL ESCAVADO (EM CAÇAMBA)</t>
  </si>
  <si>
    <t>M</t>
  </si>
  <si>
    <t>RIP- RAP</t>
  </si>
  <si>
    <t>3.1</t>
  </si>
  <si>
    <t>RO-40233</t>
  </si>
  <si>
    <t xml:space="preserve">MURO DE ARRIMO EM RIP-RAP, COM ENCHIEMENTODE AREIA E CIMENTO. TRAÇO - 1:10 (EXECUÇÃO, INCLUINDO FORNECIMENTO E TRANSPORTE DE TODOS OS MATERIAIS), NAS DIMENSÕES: 60,00 X 1,00 x 1,00 M </t>
  </si>
  <si>
    <t>VALOR TOTAL DOS SERVIÇOS</t>
  </si>
  <si>
    <t>TERRAPLENAGEM / TRABALHOS EM TERRA</t>
  </si>
  <si>
    <t>ED-51142</t>
  </si>
  <si>
    <t>REMOÇÃO E REASSENTAMENTO DE MEIO-FIO PRÉ-MOLDADO DE CONCRETO COM REAPROVEITAMENTO</t>
  </si>
  <si>
    <t>ED-51140</t>
  </si>
  <si>
    <t>GUIA DE MEIO-FIO, EM CONCRETO COM FCK 20MPA, PRÉ_x0002_MOLDADA, MFC-03 PADRÃO DER-MG, DIMENSÕES (12X18X45)CM, EXCLUSIVE SARJETA, INCLUSIVE ESCAVAÇÃO, APILOAMENTO E TRANSPORTE COM RETIRADA DO MATERIAL ESCAVADO (EM CAÇAMBA)</t>
  </si>
  <si>
    <t>4.1</t>
  </si>
  <si>
    <t>5.1</t>
  </si>
  <si>
    <t>1.2</t>
  </si>
  <si>
    <t>SARJETA</t>
  </si>
  <si>
    <t>RO-40650</t>
  </si>
  <si>
    <t>SARJETA DE CONCRETO  EM CORTE  TIPO DR.SCC-x/y. LARGURA = 60,00 CM TIPO 50/15 (EXECUÇÃO, INCLUINDO ESCAVAÇÃO, FORNECIMENTO  E TRANSPORTE DE TODOS OS MATERIAIS)</t>
  </si>
  <si>
    <t>LOCAL: RUAS DO BAIRRO RESIDENCIAL MASTERVILLE E BAIRRO IMACULADA CONCEIÇÃO</t>
  </si>
  <si>
    <t>VALOR  DOS SERVIÇOS</t>
  </si>
  <si>
    <t>4.2</t>
  </si>
  <si>
    <t>4.3</t>
  </si>
  <si>
    <t>5.2</t>
  </si>
  <si>
    <t>6.1</t>
  </si>
  <si>
    <t>6.2</t>
  </si>
  <si>
    <t>6.3</t>
  </si>
  <si>
    <t>7.1</t>
  </si>
  <si>
    <t>8.1</t>
  </si>
  <si>
    <t>8.2</t>
  </si>
  <si>
    <t>8.3</t>
  </si>
  <si>
    <t>9.1</t>
  </si>
  <si>
    <t>10.1</t>
  </si>
  <si>
    <t>VALOR DOS SERVIÇOS</t>
  </si>
  <si>
    <t>RUA-MANUEL PINHEIRO - BAIRRO IMACULADA CONCEIÇÃO</t>
  </si>
  <si>
    <t>RUA-ALAMEDA DAS AMENDOEIRAS - BAIRRO RESIDENCIAL MASTERVILLE</t>
  </si>
  <si>
    <t>RUA-ALAMEDA DAS GAIVOTAS -  BAIRRO RESIDENCIAL MASTERVILLE</t>
  </si>
  <si>
    <t>RUA-SANTO ANDRÉ - BAIRRO IMACULADA CONCEIÇÃO</t>
  </si>
  <si>
    <t>CRONOGRAMA
FÍSICO-FINANCEIRO</t>
  </si>
  <si>
    <t>CRONOGRAMA FÍSICO-FINANCEIRO</t>
  </si>
  <si>
    <r>
      <t xml:space="preserve">OBRA: </t>
    </r>
    <r>
      <rPr>
        <sz val="10"/>
        <rFont val="Arial"/>
        <family val="2"/>
      </rPr>
      <t>REGULARIZAÇÃO DE PASSSEIOS</t>
    </r>
  </si>
  <si>
    <r>
      <t>DATA:</t>
    </r>
    <r>
      <rPr>
        <sz val="10"/>
        <rFont val="Arial"/>
        <family val="2"/>
      </rPr>
      <t xml:space="preserve"> 05/09/2022</t>
    </r>
  </si>
  <si>
    <t>ETAPA</t>
  </si>
  <si>
    <t>TIPO DE EVOLUÇÃO</t>
  </si>
  <si>
    <t>VALOR TOTAL</t>
  </si>
  <si>
    <t>MÊS 1</t>
  </si>
  <si>
    <t>REGULARIZAÇÃO, COMPACTAÇÃO DE SOLO E PASSEIO DE CONCRETO</t>
  </si>
  <si>
    <t xml:space="preserve">FISICO </t>
  </si>
  <si>
    <t>FINANCEIRO</t>
  </si>
  <si>
    <t>FISICO</t>
  </si>
  <si>
    <r>
      <t xml:space="preserve">LOCAL: </t>
    </r>
    <r>
      <rPr>
        <sz val="10"/>
        <rFont val="Arial"/>
        <family val="2"/>
      </rPr>
      <t xml:space="preserve"> BAIRROS RESIDENCIAL MASTERVILLE E IMACULADA CONCEIÇÃO - SARZEDO / MG</t>
    </r>
  </si>
  <si>
    <t>REMOÇÃO / INSTALAÇÃO GUIA DE MEIO-FIO, EM CONCRETO COM FCK 20MPA, PRÉ_x0002_MOLDADA, MFC-03 PADRÃO DER-MG, DIMENSÕES (12X18X45)CM, EXCLUSIVE SARJETA, INCLUSIVE ESCAVAÇÃO, APILOAMENTO E TRANSPORTE COM RETIRADA DO MATERIAL ESCAVADO (EM CAÇAMBA)</t>
  </si>
  <si>
    <t xml:space="preserve">FÍSICO </t>
  </si>
  <si>
    <t>FÍSICO</t>
  </si>
  <si>
    <t>MÊS 2</t>
  </si>
  <si>
    <t>2</t>
  </si>
  <si>
    <t>5</t>
  </si>
  <si>
    <t>6</t>
  </si>
  <si>
    <t>7</t>
  </si>
  <si>
    <t>8</t>
  </si>
  <si>
    <t>9</t>
  </si>
  <si>
    <t>SUBTOTAL</t>
  </si>
  <si>
    <t>SECRETARIO DE OBRAS E URBANISMO                                          VALTER EDIRALDO DE OLIVEIRA</t>
  </si>
  <si>
    <t>PRAZO DE EXECUÇÃO: 60 DIAS</t>
  </si>
  <si>
    <r>
      <t>PRAZO DE EXECUÇÃO:</t>
    </r>
    <r>
      <rPr>
        <sz val="10"/>
        <rFont val="Arial"/>
        <family val="2"/>
      </rPr>
      <t xml:space="preserve"> 60 DIAS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</si>
</sst>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.00_ ;\-#,##0.00\ "/>
    <numFmt numFmtId="165" formatCode="_-[$R$-416]\ * #,##0.00_-;\-[$R$-416]\ * #,##0.00_-;_-[$R$-416]\ 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.5"/>
      <color rgb="FF000000"/>
      <name val="Arial"/>
      <family val="2"/>
    </font>
    <font>
      <b/>
      <sz val="10.5"/>
      <name val="Arial"/>
      <family val="2"/>
    </font>
    <font>
      <sz val="10.5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0.5"/>
      <name val="Arial"/>
      <family val="2"/>
    </font>
    <font>
      <sz val="16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213">
    <xf numFmtId="0" fontId="0" fillId="0" borderId="0" xfId="0"/>
    <xf numFmtId="10" fontId="5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6" xfId="0" applyNumberFormat="1" applyFont="1" applyFill="1" applyBorder="1" applyAlignment="1" applyProtection="1">
      <alignment vertical="center"/>
      <protection locked="0"/>
    </xf>
    <xf numFmtId="0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7" fillId="0" borderId="21" xfId="0" quotePrefix="1" applyNumberFormat="1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vertical="center" wrapText="1"/>
    </xf>
    <xf numFmtId="0" fontId="9" fillId="0" borderId="21" xfId="0" quotePrefix="1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7" xfId="2" applyNumberFormat="1" applyFont="1" applyFill="1" applyBorder="1" applyAlignment="1">
      <alignment horizontal="center" vertical="center" wrapText="1"/>
    </xf>
    <xf numFmtId="4" fontId="9" fillId="0" borderId="22" xfId="0" applyNumberFormat="1" applyFont="1" applyFill="1" applyBorder="1" applyAlignment="1">
      <alignment horizontal="center" vertical="center" wrapText="1"/>
    </xf>
    <xf numFmtId="4" fontId="9" fillId="0" borderId="27" xfId="3" applyNumberFormat="1" applyFont="1" applyFill="1" applyBorder="1" applyAlignment="1">
      <alignment horizontal="center" vertical="center" wrapText="1"/>
    </xf>
    <xf numFmtId="4" fontId="10" fillId="0" borderId="28" xfId="3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wrapText="1"/>
    </xf>
    <xf numFmtId="0" fontId="0" fillId="0" borderId="30" xfId="0" applyBorder="1" applyAlignment="1">
      <alignment horizontal="center" vertical="center"/>
    </xf>
    <xf numFmtId="0" fontId="7" fillId="0" borderId="27" xfId="0" applyFont="1" applyFill="1" applyBorder="1" applyAlignment="1">
      <alignment vertical="center" wrapText="1"/>
    </xf>
    <xf numFmtId="0" fontId="2" fillId="0" borderId="24" xfId="0" applyFont="1" applyFill="1" applyBorder="1" applyAlignment="1">
      <alignment horizontal="center" vertical="center" wrapText="1"/>
    </xf>
    <xf numFmtId="4" fontId="7" fillId="0" borderId="22" xfId="0" applyNumberFormat="1" applyFont="1" applyFill="1" applyBorder="1" applyAlignment="1">
      <alignment vertical="center" wrapText="1"/>
    </xf>
    <xf numFmtId="2" fontId="9" fillId="0" borderId="27" xfId="2" applyNumberFormat="1" applyFont="1" applyFill="1" applyBorder="1" applyAlignment="1">
      <alignment horizontal="center" vertical="center" wrapText="1"/>
    </xf>
    <xf numFmtId="0" fontId="7" fillId="0" borderId="31" xfId="0" quotePrefix="1" applyNumberFormat="1" applyFont="1" applyFill="1" applyBorder="1" applyAlignment="1">
      <alignment horizontal="center" vertical="center" wrapText="1"/>
    </xf>
    <xf numFmtId="4" fontId="7" fillId="0" borderId="28" xfId="3" applyNumberFormat="1" applyFont="1" applyFill="1" applyBorder="1" applyAlignment="1">
      <alignment horizontal="center" vertical="center" wrapText="1"/>
    </xf>
    <xf numFmtId="0" fontId="7" fillId="0" borderId="31" xfId="0" quotePrefix="1" applyFont="1" applyFill="1" applyBorder="1" applyAlignment="1">
      <alignment vertical="center" wrapText="1"/>
    </xf>
    <xf numFmtId="0" fontId="7" fillId="0" borderId="25" xfId="0" quotePrefix="1" applyFont="1" applyFill="1" applyBorder="1" applyAlignment="1">
      <alignment vertical="center" wrapText="1"/>
    </xf>
    <xf numFmtId="0" fontId="7" fillId="0" borderId="27" xfId="0" quotePrefix="1" applyFont="1" applyFill="1" applyBorder="1" applyAlignment="1">
      <alignment vertical="center" wrapText="1"/>
    </xf>
    <xf numFmtId="164" fontId="7" fillId="0" borderId="28" xfId="3" applyNumberFormat="1" applyFont="1" applyFill="1" applyBorder="1" applyAlignment="1">
      <alignment horizontal="center" vertical="center" wrapText="1"/>
    </xf>
    <xf numFmtId="165" fontId="10" fillId="0" borderId="28" xfId="3" applyNumberFormat="1" applyFont="1" applyFill="1" applyBorder="1" applyAlignment="1">
      <alignment horizontal="center" vertical="center" wrapText="1"/>
    </xf>
    <xf numFmtId="165" fontId="7" fillId="0" borderId="28" xfId="3" applyNumberFormat="1" applyFont="1" applyFill="1" applyBorder="1" applyAlignment="1">
      <alignment horizontal="center" vertical="center" wrapText="1"/>
    </xf>
    <xf numFmtId="44" fontId="9" fillId="0" borderId="27" xfId="1" applyFont="1" applyFill="1" applyBorder="1" applyAlignment="1">
      <alignment horizontal="center" vertical="center" wrapText="1"/>
    </xf>
    <xf numFmtId="165" fontId="9" fillId="0" borderId="27" xfId="3" applyNumberFormat="1" applyFont="1" applyFill="1" applyBorder="1" applyAlignment="1">
      <alignment horizontal="center" vertical="center" wrapText="1"/>
    </xf>
    <xf numFmtId="44" fontId="9" fillId="0" borderId="22" xfId="1" applyFont="1" applyFill="1" applyBorder="1" applyAlignment="1">
      <alignment horizontal="center" vertical="center" wrapText="1"/>
    </xf>
    <xf numFmtId="4" fontId="7" fillId="0" borderId="26" xfId="3" applyNumberFormat="1" applyFont="1" applyFill="1" applyBorder="1" applyAlignment="1">
      <alignment horizontal="center" vertical="center" wrapText="1"/>
    </xf>
    <xf numFmtId="0" fontId="0" fillId="0" borderId="27" xfId="0" applyBorder="1"/>
    <xf numFmtId="0" fontId="7" fillId="2" borderId="31" xfId="0" quotePrefix="1" applyFont="1" applyFill="1" applyBorder="1" applyAlignment="1">
      <alignment vertical="center" wrapText="1"/>
    </xf>
    <xf numFmtId="0" fontId="7" fillId="2" borderId="25" xfId="0" quotePrefix="1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7" fillId="2" borderId="23" xfId="0" quotePrefix="1" applyFont="1" applyFill="1" applyBorder="1" applyAlignment="1">
      <alignment vertical="center" wrapText="1"/>
    </xf>
    <xf numFmtId="0" fontId="7" fillId="2" borderId="24" xfId="0" quotePrefix="1" applyFont="1" applyFill="1" applyBorder="1" applyAlignment="1">
      <alignment vertical="center" wrapText="1"/>
    </xf>
    <xf numFmtId="0" fontId="7" fillId="2" borderId="25" xfId="0" quotePrefix="1" applyFont="1" applyFill="1" applyBorder="1" applyAlignment="1">
      <alignment horizontal="right" vertical="center" indent="1"/>
    </xf>
    <xf numFmtId="44" fontId="7" fillId="0" borderId="26" xfId="1" applyFont="1" applyFill="1" applyBorder="1" applyAlignment="1">
      <alignment horizontal="center" vertical="center" wrapText="1"/>
    </xf>
    <xf numFmtId="44" fontId="10" fillId="0" borderId="28" xfId="1" applyFont="1" applyFill="1" applyBorder="1" applyAlignment="1">
      <alignment horizontal="center" vertical="center" wrapText="1"/>
    </xf>
    <xf numFmtId="44" fontId="7" fillId="0" borderId="28" xfId="1" applyFont="1" applyFill="1" applyBorder="1" applyAlignment="1">
      <alignment horizontal="center" vertical="center" wrapText="1"/>
    </xf>
    <xf numFmtId="165" fontId="7" fillId="2" borderId="28" xfId="3" applyNumberFormat="1" applyFont="1" applyFill="1" applyBorder="1" applyAlignment="1">
      <alignment horizontal="center" vertical="center" wrapText="1"/>
    </xf>
    <xf numFmtId="0" fontId="7" fillId="3" borderId="31" xfId="0" quotePrefix="1" applyFont="1" applyFill="1" applyBorder="1" applyAlignment="1">
      <alignment vertical="center" wrapText="1"/>
    </xf>
    <xf numFmtId="0" fontId="7" fillId="3" borderId="25" xfId="0" quotePrefix="1" applyFont="1" applyFill="1" applyBorder="1" applyAlignment="1">
      <alignment vertical="center" wrapText="1"/>
    </xf>
    <xf numFmtId="0" fontId="7" fillId="3" borderId="27" xfId="0" quotePrefix="1" applyFont="1" applyFill="1" applyBorder="1" applyAlignment="1">
      <alignment vertical="center" wrapText="1"/>
    </xf>
    <xf numFmtId="44" fontId="7" fillId="3" borderId="28" xfId="1" applyFont="1" applyFill="1" applyBorder="1" applyAlignment="1">
      <alignment horizontal="center" vertical="center" wrapText="1"/>
    </xf>
    <xf numFmtId="0" fontId="0" fillId="0" borderId="0" xfId="0" applyBorder="1" applyAlignment="1"/>
    <xf numFmtId="0" fontId="0" fillId="0" borderId="32" xfId="0" applyBorder="1" applyAlignment="1"/>
    <xf numFmtId="0" fontId="0" fillId="2" borderId="35" xfId="0" applyFill="1" applyBorder="1" applyAlignment="1"/>
    <xf numFmtId="0" fontId="0" fillId="3" borderId="0" xfId="0" applyFill="1"/>
    <xf numFmtId="165" fontId="9" fillId="0" borderId="26" xfId="1" applyNumberFormat="1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vertical="center" wrapText="1"/>
    </xf>
    <xf numFmtId="0" fontId="0" fillId="0" borderId="27" xfId="0" applyFont="1" applyBorder="1" applyAlignment="1">
      <alignment wrapText="1"/>
    </xf>
    <xf numFmtId="0" fontId="0" fillId="0" borderId="27" xfId="0" applyFont="1" applyBorder="1" applyAlignment="1">
      <alignment horizontal="center" vertical="center"/>
    </xf>
    <xf numFmtId="0" fontId="0" fillId="0" borderId="29" xfId="0" applyFont="1" applyBorder="1" applyAlignment="1">
      <alignment wrapText="1"/>
    </xf>
    <xf numFmtId="0" fontId="0" fillId="0" borderId="30" xfId="0" applyFont="1" applyBorder="1" applyAlignment="1">
      <alignment horizontal="center" vertical="center"/>
    </xf>
    <xf numFmtId="0" fontId="9" fillId="0" borderId="27" xfId="0" applyFont="1" applyFill="1" applyBorder="1" applyAlignment="1">
      <alignment vertical="center" wrapText="1"/>
    </xf>
    <xf numFmtId="0" fontId="9" fillId="0" borderId="31" xfId="0" quotePrefix="1" applyNumberFormat="1" applyFont="1" applyFill="1" applyBorder="1" applyAlignment="1">
      <alignment horizontal="center" vertical="center" wrapText="1"/>
    </xf>
    <xf numFmtId="165" fontId="9" fillId="0" borderId="28" xfId="3" applyNumberFormat="1" applyFont="1" applyFill="1" applyBorder="1" applyAlignment="1">
      <alignment horizontal="center" vertical="center" wrapText="1"/>
    </xf>
    <xf numFmtId="0" fontId="9" fillId="0" borderId="31" xfId="0" quotePrefix="1" applyFont="1" applyFill="1" applyBorder="1" applyAlignment="1">
      <alignment vertical="center" wrapText="1"/>
    </xf>
    <xf numFmtId="0" fontId="9" fillId="0" borderId="25" xfId="0" quotePrefix="1" applyFont="1" applyFill="1" applyBorder="1" applyAlignment="1">
      <alignment vertical="center" wrapText="1"/>
    </xf>
    <xf numFmtId="0" fontId="9" fillId="0" borderId="27" xfId="0" quotePrefix="1" applyFont="1" applyFill="1" applyBorder="1" applyAlignment="1">
      <alignment vertical="center" wrapText="1"/>
    </xf>
    <xf numFmtId="0" fontId="12" fillId="0" borderId="39" xfId="0" applyFont="1" applyBorder="1" applyAlignment="1">
      <alignment vertical="center"/>
    </xf>
    <xf numFmtId="0" fontId="7" fillId="2" borderId="33" xfId="0" quotePrefix="1" applyFont="1" applyFill="1" applyBorder="1" applyAlignment="1">
      <alignment vertical="center" wrapText="1"/>
    </xf>
    <xf numFmtId="0" fontId="7" fillId="2" borderId="24" xfId="0" quotePrefix="1" applyFont="1" applyFill="1" applyBorder="1" applyAlignment="1">
      <alignment horizontal="center" vertical="center"/>
    </xf>
    <xf numFmtId="44" fontId="7" fillId="2" borderId="34" xfId="1" applyFont="1" applyFill="1" applyBorder="1" applyAlignment="1">
      <alignment horizontal="center" vertical="center" wrapText="1"/>
    </xf>
    <xf numFmtId="10" fontId="10" fillId="3" borderId="27" xfId="0" applyNumberFormat="1" applyFont="1" applyFill="1" applyBorder="1" applyAlignment="1">
      <alignment horizontal="center" vertical="center" wrapText="1"/>
    </xf>
    <xf numFmtId="10" fontId="10" fillId="3" borderId="28" xfId="0" applyNumberFormat="1" applyFont="1" applyFill="1" applyBorder="1" applyAlignment="1">
      <alignment horizontal="center" vertical="center" wrapText="1"/>
    </xf>
    <xf numFmtId="8" fontId="10" fillId="3" borderId="27" xfId="0" applyNumberFormat="1" applyFont="1" applyFill="1" applyBorder="1" applyAlignment="1">
      <alignment horizontal="center" vertical="center" wrapText="1"/>
    </xf>
    <xf numFmtId="8" fontId="10" fillId="3" borderId="28" xfId="0" applyNumberFormat="1" applyFont="1" applyFill="1" applyBorder="1" applyAlignment="1">
      <alignment horizontal="center" vertical="center" wrapText="1"/>
    </xf>
    <xf numFmtId="0" fontId="10" fillId="3" borderId="31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44" fontId="10" fillId="3" borderId="27" xfId="0" applyNumberFormat="1" applyFont="1" applyFill="1" applyBorder="1" applyAlignment="1">
      <alignment horizontal="center" vertical="center" wrapText="1"/>
    </xf>
    <xf numFmtId="0" fontId="0" fillId="0" borderId="27" xfId="0" applyBorder="1" applyAlignment="1"/>
    <xf numFmtId="0" fontId="10" fillId="3" borderId="27" xfId="0" applyFont="1" applyFill="1" applyBorder="1" applyAlignment="1">
      <alignment horizontal="center" vertical="center"/>
    </xf>
    <xf numFmtId="8" fontId="10" fillId="3" borderId="27" xfId="0" applyNumberFormat="1" applyFont="1" applyFill="1" applyBorder="1" applyAlignment="1">
      <alignment horizontal="center" vertical="center"/>
    </xf>
    <xf numFmtId="0" fontId="10" fillId="0" borderId="27" xfId="0" applyFont="1" applyBorder="1" applyAlignment="1">
      <alignment horizontal="center"/>
    </xf>
    <xf numFmtId="10" fontId="0" fillId="0" borderId="27" xfId="0" applyNumberFormat="1" applyBorder="1"/>
    <xf numFmtId="0" fontId="0" fillId="0" borderId="28" xfId="0" applyBorder="1"/>
    <xf numFmtId="0" fontId="0" fillId="0" borderId="2" xfId="0" applyBorder="1" applyAlignment="1"/>
    <xf numFmtId="0" fontId="0" fillId="0" borderId="45" xfId="0" applyBorder="1" applyAlignment="1"/>
    <xf numFmtId="0" fontId="0" fillId="0" borderId="46" xfId="0" applyBorder="1" applyAlignment="1"/>
    <xf numFmtId="0" fontId="0" fillId="0" borderId="47" xfId="0" applyBorder="1" applyAlignment="1"/>
    <xf numFmtId="0" fontId="0" fillId="0" borderId="48" xfId="0" applyBorder="1" applyAlignment="1"/>
    <xf numFmtId="0" fontId="0" fillId="0" borderId="44" xfId="0" applyBorder="1" applyAlignment="1"/>
    <xf numFmtId="0" fontId="0" fillId="0" borderId="49" xfId="0" applyBorder="1" applyAlignment="1"/>
    <xf numFmtId="0" fontId="0" fillId="0" borderId="50" xfId="0" applyBorder="1" applyAlignment="1"/>
    <xf numFmtId="0" fontId="0" fillId="0" borderId="47" xfId="0" applyBorder="1"/>
    <xf numFmtId="0" fontId="0" fillId="0" borderId="0" xfId="0" applyBorder="1"/>
    <xf numFmtId="0" fontId="0" fillId="0" borderId="48" xfId="0" applyBorder="1"/>
    <xf numFmtId="0" fontId="0" fillId="0" borderId="44" xfId="0" applyBorder="1"/>
    <xf numFmtId="0" fontId="0" fillId="0" borderId="49" xfId="0" applyBorder="1"/>
    <xf numFmtId="0" fontId="0" fillId="0" borderId="50" xfId="0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wrapText="1"/>
    </xf>
    <xf numFmtId="0" fontId="0" fillId="2" borderId="43" xfId="0" applyFill="1" applyBorder="1" applyAlignment="1"/>
    <xf numFmtId="0" fontId="0" fillId="2" borderId="51" xfId="0" applyFill="1" applyBorder="1" applyAlignment="1"/>
    <xf numFmtId="165" fontId="6" fillId="0" borderId="42" xfId="0" applyNumberFormat="1" applyFont="1" applyBorder="1" applyAlignment="1"/>
    <xf numFmtId="0" fontId="16" fillId="3" borderId="1" xfId="0" applyNumberFormat="1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4" fontId="16" fillId="3" borderId="13" xfId="0" applyNumberFormat="1" applyFont="1" applyFill="1" applyBorder="1" applyAlignment="1">
      <alignment horizontal="center" vertical="center" wrapText="1"/>
    </xf>
    <xf numFmtId="44" fontId="16" fillId="3" borderId="13" xfId="1" applyFont="1" applyFill="1" applyBorder="1" applyAlignment="1">
      <alignment horizontal="center" vertical="center" wrapText="1"/>
    </xf>
    <xf numFmtId="44" fontId="16" fillId="3" borderId="14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vertical="center"/>
      <protection locked="0"/>
    </xf>
    <xf numFmtId="0" fontId="17" fillId="0" borderId="2" xfId="0" applyFont="1" applyFill="1" applyBorder="1" applyAlignment="1" applyProtection="1">
      <alignment vertical="center"/>
      <protection locked="0"/>
    </xf>
    <xf numFmtId="0" fontId="17" fillId="0" borderId="3" xfId="0" applyFont="1" applyFill="1" applyBorder="1" applyAlignment="1" applyProtection="1">
      <alignment horizontal="center" vertical="center"/>
      <protection locked="0"/>
    </xf>
    <xf numFmtId="0" fontId="9" fillId="0" borderId="27" xfId="0" applyFont="1" applyFill="1" applyBorder="1" applyAlignment="1">
      <alignment horizontal="center" vertical="center" wrapText="1"/>
    </xf>
    <xf numFmtId="4" fontId="9" fillId="0" borderId="27" xfId="0" applyNumberFormat="1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 wrapText="1"/>
    </xf>
    <xf numFmtId="0" fontId="11" fillId="0" borderId="34" xfId="0" applyFont="1" applyFill="1" applyBorder="1" applyAlignment="1">
      <alignment vertical="center" wrapText="1"/>
    </xf>
    <xf numFmtId="0" fontId="11" fillId="0" borderId="25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horizontal="center" vertical="center" wrapText="1"/>
    </xf>
    <xf numFmtId="10" fontId="10" fillId="3" borderId="27" xfId="0" applyNumberFormat="1" applyFont="1" applyFill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wrapText="1"/>
    </xf>
    <xf numFmtId="8" fontId="10" fillId="3" borderId="28" xfId="0" applyNumberFormat="1" applyFont="1" applyFill="1" applyBorder="1" applyAlignment="1">
      <alignment horizontal="center" vertical="center"/>
    </xf>
    <xf numFmtId="8" fontId="0" fillId="0" borderId="28" xfId="0" applyNumberFormat="1" applyBorder="1"/>
    <xf numFmtId="0" fontId="7" fillId="3" borderId="23" xfId="0" quotePrefix="1" applyFont="1" applyFill="1" applyBorder="1" applyAlignment="1">
      <alignment horizontal="center" vertical="center"/>
    </xf>
    <xf numFmtId="0" fontId="7" fillId="3" borderId="24" xfId="0" quotePrefix="1" applyFont="1" applyFill="1" applyBorder="1" applyAlignment="1">
      <alignment horizontal="center" vertical="center"/>
    </xf>
    <xf numFmtId="0" fontId="7" fillId="3" borderId="25" xfId="0" quotePrefix="1" applyFont="1" applyFill="1" applyBorder="1" applyAlignment="1">
      <alignment horizontal="center" vertical="center"/>
    </xf>
    <xf numFmtId="0" fontId="7" fillId="0" borderId="23" xfId="0" quotePrefix="1" applyFont="1" applyFill="1" applyBorder="1" applyAlignment="1">
      <alignment horizontal="center" vertical="center"/>
    </xf>
    <xf numFmtId="0" fontId="7" fillId="0" borderId="24" xfId="0" quotePrefix="1" applyFont="1" applyFill="1" applyBorder="1" applyAlignment="1">
      <alignment horizontal="center" vertical="center"/>
    </xf>
    <xf numFmtId="0" fontId="7" fillId="0" borderId="25" xfId="0" quotePrefix="1" applyFont="1" applyFill="1" applyBorder="1" applyAlignment="1">
      <alignment horizontal="center" vertical="center"/>
    </xf>
    <xf numFmtId="0" fontId="0" fillId="0" borderId="43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7" fillId="0" borderId="33" xfId="0" quotePrefix="1" applyFont="1" applyFill="1" applyBorder="1" applyAlignment="1">
      <alignment horizontal="center" vertical="center" wrapText="1"/>
    </xf>
    <xf numFmtId="0" fontId="7" fillId="0" borderId="24" xfId="0" quotePrefix="1" applyFont="1" applyFill="1" applyBorder="1" applyAlignment="1">
      <alignment horizontal="center" vertical="center" wrapText="1"/>
    </xf>
    <xf numFmtId="0" fontId="7" fillId="0" borderId="25" xfId="0" quotePrefix="1" applyFont="1" applyFill="1" applyBorder="1" applyAlignment="1">
      <alignment horizontal="center" vertical="center" wrapText="1"/>
    </xf>
    <xf numFmtId="0" fontId="10" fillId="0" borderId="35" xfId="0" applyFont="1" applyBorder="1" applyAlignment="1">
      <alignment horizontal="center" wrapText="1"/>
    </xf>
    <xf numFmtId="0" fontId="10" fillId="0" borderId="0" xfId="0" applyFont="1" applyBorder="1" applyAlignment="1">
      <alignment horizontal="center" wrapText="1"/>
    </xf>
    <xf numFmtId="0" fontId="7" fillId="0" borderId="30" xfId="0" quotePrefix="1" applyFont="1" applyFill="1" applyBorder="1" applyAlignment="1">
      <alignment horizontal="center" vertical="center"/>
    </xf>
    <xf numFmtId="0" fontId="7" fillId="0" borderId="35" xfId="0" quotePrefix="1" applyFont="1" applyFill="1" applyBorder="1" applyAlignment="1">
      <alignment horizontal="center" vertical="center"/>
    </xf>
    <xf numFmtId="0" fontId="7" fillId="0" borderId="36" xfId="0" quotePrefix="1" applyFont="1" applyFill="1" applyBorder="1" applyAlignment="1">
      <alignment horizontal="center" vertical="center"/>
    </xf>
    <xf numFmtId="0" fontId="7" fillId="2" borderId="33" xfId="0" quotePrefix="1" applyFont="1" applyFill="1" applyBorder="1" applyAlignment="1">
      <alignment horizontal="center" vertical="center" wrapText="1"/>
    </xf>
    <xf numFmtId="0" fontId="7" fillId="2" borderId="24" xfId="0" quotePrefix="1" applyFont="1" applyFill="1" applyBorder="1" applyAlignment="1">
      <alignment horizontal="center" vertical="center" wrapText="1"/>
    </xf>
    <xf numFmtId="0" fontId="7" fillId="2" borderId="34" xfId="0" quotePrefix="1" applyFont="1" applyFill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4" fillId="3" borderId="33" xfId="0" applyNumberFormat="1" applyFont="1" applyFill="1" applyBorder="1" applyAlignment="1">
      <alignment horizontal="center" vertical="center" wrapText="1"/>
    </xf>
    <xf numFmtId="0" fontId="4" fillId="3" borderId="24" xfId="0" applyNumberFormat="1" applyFont="1" applyFill="1" applyBorder="1" applyAlignment="1">
      <alignment horizontal="center" vertical="center" wrapText="1"/>
    </xf>
    <xf numFmtId="0" fontId="4" fillId="3" borderId="34" xfId="0" applyNumberFormat="1" applyFont="1" applyFill="1" applyBorder="1" applyAlignment="1">
      <alignment horizontal="center" vertical="center" wrapText="1"/>
    </xf>
    <xf numFmtId="0" fontId="7" fillId="3" borderId="33" xfId="0" quotePrefix="1" applyFont="1" applyFill="1" applyBorder="1" applyAlignment="1">
      <alignment horizontal="center" vertical="center" wrapText="1"/>
    </xf>
    <xf numFmtId="0" fontId="7" fillId="3" borderId="24" xfId="0" quotePrefix="1" applyFont="1" applyFill="1" applyBorder="1" applyAlignment="1">
      <alignment horizontal="center" vertical="center" wrapText="1"/>
    </xf>
    <xf numFmtId="0" fontId="7" fillId="3" borderId="34" xfId="0" quotePrefix="1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8" fillId="3" borderId="7" xfId="0" applyFont="1" applyFill="1" applyBorder="1" applyAlignment="1" applyProtection="1">
      <alignment horizontal="center" vertical="center"/>
      <protection locked="0"/>
    </xf>
    <xf numFmtId="0" fontId="18" fillId="3" borderId="8" xfId="0" applyFont="1" applyFill="1" applyBorder="1" applyAlignment="1" applyProtection="1">
      <alignment horizontal="center" vertical="center"/>
      <protection locked="0"/>
    </xf>
    <xf numFmtId="0" fontId="18" fillId="3" borderId="9" xfId="0" applyFont="1" applyFill="1" applyBorder="1" applyAlignment="1" applyProtection="1">
      <alignment horizontal="center" vertical="center"/>
      <protection locked="0"/>
    </xf>
    <xf numFmtId="17" fontId="16" fillId="0" borderId="13" xfId="0" applyNumberFormat="1" applyFont="1" applyFill="1" applyBorder="1" applyAlignment="1" applyProtection="1">
      <alignment horizontal="center" vertical="center"/>
      <protection locked="0"/>
    </xf>
    <xf numFmtId="17" fontId="16" fillId="0" borderId="19" xfId="0" applyNumberFormat="1" applyFont="1" applyFill="1" applyBorder="1" applyAlignment="1" applyProtection="1">
      <alignment horizontal="center" vertical="center"/>
      <protection locked="0"/>
    </xf>
    <xf numFmtId="0" fontId="3" fillId="0" borderId="17" xfId="0" applyNumberFormat="1" applyFont="1" applyFill="1" applyBorder="1" applyAlignment="1" applyProtection="1">
      <alignment horizontal="center" vertical="center"/>
      <protection locked="0"/>
    </xf>
    <xf numFmtId="0" fontId="3" fillId="0" borderId="18" xfId="0" applyNumberFormat="1" applyFont="1" applyFill="1" applyBorder="1" applyAlignment="1" applyProtection="1">
      <alignment horizontal="center" vertical="center"/>
      <protection locked="0"/>
    </xf>
    <xf numFmtId="0" fontId="6" fillId="0" borderId="37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left" vertical="center"/>
      <protection locked="0"/>
    </xf>
    <xf numFmtId="0" fontId="3" fillId="0" borderId="11" xfId="0" applyNumberFormat="1" applyFont="1" applyFill="1" applyBorder="1" applyAlignment="1" applyProtection="1">
      <alignment horizontal="left" vertical="center"/>
      <protection locked="0"/>
    </xf>
    <xf numFmtId="0" fontId="3" fillId="0" borderId="12" xfId="0" applyNumberFormat="1" applyFont="1" applyFill="1" applyBorder="1" applyAlignment="1" applyProtection="1">
      <alignment horizontal="left" vertical="center"/>
      <protection locked="0"/>
    </xf>
    <xf numFmtId="0" fontId="4" fillId="2" borderId="33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4" fillId="2" borderId="34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/>
      <protection locked="0"/>
    </xf>
    <xf numFmtId="0" fontId="3" fillId="0" borderId="16" xfId="0" applyNumberFormat="1" applyFont="1" applyFill="1" applyBorder="1" applyAlignment="1" applyProtection="1">
      <alignment horizontal="center" vertical="center"/>
      <protection locked="0"/>
    </xf>
    <xf numFmtId="0" fontId="9" fillId="0" borderId="31" xfId="0" applyFont="1" applyFill="1" applyBorder="1" applyAlignment="1">
      <alignment horizontal="left" vertical="center" wrapText="1"/>
    </xf>
    <xf numFmtId="0" fontId="9" fillId="0" borderId="27" xfId="0" applyFont="1" applyFill="1" applyBorder="1" applyAlignment="1">
      <alignment horizontal="left" vertical="center" wrapText="1"/>
    </xf>
    <xf numFmtId="0" fontId="9" fillId="0" borderId="28" xfId="0" applyFont="1" applyFill="1" applyBorder="1" applyAlignment="1">
      <alignment horizontal="left" vertical="center" wrapText="1"/>
    </xf>
    <xf numFmtId="0" fontId="9" fillId="3" borderId="31" xfId="0" applyFont="1" applyFill="1" applyBorder="1" applyAlignment="1">
      <alignment horizontal="left" vertical="center" wrapText="1"/>
    </xf>
    <xf numFmtId="0" fontId="9" fillId="3" borderId="27" xfId="0" applyFont="1" applyFill="1" applyBorder="1" applyAlignment="1">
      <alignment horizontal="left" vertical="center" wrapText="1"/>
    </xf>
    <xf numFmtId="0" fontId="9" fillId="3" borderId="28" xfId="0" applyFont="1" applyFill="1" applyBorder="1" applyAlignment="1">
      <alignment horizontal="left" vertical="center" wrapText="1"/>
    </xf>
    <xf numFmtId="0" fontId="10" fillId="3" borderId="31" xfId="0" applyFont="1" applyFill="1" applyBorder="1" applyAlignment="1">
      <alignment horizontal="center" vertical="center"/>
    </xf>
    <xf numFmtId="0" fontId="10" fillId="3" borderId="27" xfId="0" applyFont="1" applyFill="1" applyBorder="1" applyAlignment="1">
      <alignment horizontal="center" vertical="center"/>
    </xf>
    <xf numFmtId="0" fontId="10" fillId="3" borderId="28" xfId="0" applyFont="1" applyFill="1" applyBorder="1" applyAlignment="1">
      <alignment horizontal="center" vertical="center"/>
    </xf>
    <xf numFmtId="0" fontId="10" fillId="3" borderId="31" xfId="0" quotePrefix="1" applyFont="1" applyFill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4" fillId="2" borderId="31" xfId="0" applyFont="1" applyFill="1" applyBorder="1" applyAlignment="1">
      <alignment horizontal="center" vertical="center"/>
    </xf>
    <xf numFmtId="0" fontId="14" fillId="2" borderId="27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left" vertical="center" wrapText="1" indent="1"/>
    </xf>
    <xf numFmtId="0" fontId="7" fillId="0" borderId="27" xfId="0" applyFont="1" applyFill="1" applyBorder="1" applyAlignment="1">
      <alignment horizontal="left" vertical="center" wrapText="1" indent="1"/>
    </xf>
    <xf numFmtId="0" fontId="7" fillId="0" borderId="28" xfId="0" applyFont="1" applyFill="1" applyBorder="1" applyAlignment="1">
      <alignment horizontal="left" vertical="center" wrapText="1" inden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31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left" vertical="center" wrapText="1"/>
    </xf>
    <xf numFmtId="0" fontId="0" fillId="3" borderId="27" xfId="0" applyFont="1" applyFill="1" applyBorder="1" applyAlignment="1">
      <alignment horizontal="center" vertical="center"/>
    </xf>
    <xf numFmtId="0" fontId="0" fillId="3" borderId="28" xfId="0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</cellXfs>
  <cellStyles count="4">
    <cellStyle name="Moeda" xfId="1" builtinId="4"/>
    <cellStyle name="Moeda 3" xfId="3"/>
    <cellStyle name="Normal" xfId="0" builtinId="0"/>
    <cellStyle name="Vírgula 2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89703</xdr:colOff>
      <xdr:row>0</xdr:row>
      <xdr:rowOff>26577</xdr:rowOff>
    </xdr:from>
    <xdr:to>
      <xdr:col>0</xdr:col>
      <xdr:colOff>643699</xdr:colOff>
      <xdr:row>0</xdr:row>
      <xdr:rowOff>730520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A2452C06-65DC-4AB7-8495-CA33E8038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8778" y="226602"/>
          <a:ext cx="553996" cy="5801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0</xdr:row>
      <xdr:rowOff>95715</xdr:rowOff>
    </xdr:from>
    <xdr:to>
      <xdr:col>0</xdr:col>
      <xdr:colOff>885825</xdr:colOff>
      <xdr:row>0</xdr:row>
      <xdr:rowOff>923925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1" y="95715"/>
          <a:ext cx="866774" cy="8282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opLeftCell="A37" zoomScaleNormal="100" workbookViewId="0">
      <selection activeCell="K46" sqref="K46"/>
    </sheetView>
  </sheetViews>
  <sheetFormatPr defaultRowHeight="15" x14ac:dyDescent="0.25"/>
  <cols>
    <col min="1" max="1" width="12.140625" customWidth="1"/>
    <col min="2" max="2" width="9.85546875" customWidth="1"/>
    <col min="3" max="3" width="59.7109375" customWidth="1"/>
    <col min="4" max="4" width="15.42578125" customWidth="1"/>
    <col min="5" max="5" width="17.28515625" customWidth="1"/>
    <col min="6" max="8" width="21.140625" customWidth="1"/>
  </cols>
  <sheetData>
    <row r="1" spans="1:11" ht="59.25" customHeight="1" thickBot="1" x14ac:dyDescent="0.3">
      <c r="A1" s="107"/>
      <c r="B1" s="108"/>
      <c r="C1" s="109" t="s">
        <v>0</v>
      </c>
      <c r="D1" s="159" t="s">
        <v>1</v>
      </c>
      <c r="E1" s="160"/>
      <c r="F1" s="160"/>
      <c r="G1" s="160"/>
      <c r="H1" s="161"/>
    </row>
    <row r="2" spans="1:11" ht="18.75" thickBot="1" x14ac:dyDescent="0.3">
      <c r="A2" s="162" t="s">
        <v>2</v>
      </c>
      <c r="B2" s="163"/>
      <c r="C2" s="163"/>
      <c r="D2" s="163"/>
      <c r="E2" s="163"/>
      <c r="F2" s="163"/>
      <c r="G2" s="163"/>
      <c r="H2" s="164"/>
    </row>
    <row r="3" spans="1:11" ht="26.25" customHeight="1" x14ac:dyDescent="0.25">
      <c r="A3" s="172" t="s">
        <v>45</v>
      </c>
      <c r="B3" s="173"/>
      <c r="C3" s="173"/>
      <c r="D3" s="173"/>
      <c r="E3" s="173"/>
      <c r="F3" s="174"/>
      <c r="G3" s="165" t="s">
        <v>3</v>
      </c>
      <c r="H3" s="1">
        <v>0.21560000000000001</v>
      </c>
    </row>
    <row r="4" spans="1:11" ht="30" customHeight="1" thickBot="1" x14ac:dyDescent="0.3">
      <c r="A4" s="178" t="s">
        <v>89</v>
      </c>
      <c r="B4" s="179"/>
      <c r="C4" s="179"/>
      <c r="D4" s="2"/>
      <c r="E4" s="167" t="s">
        <v>4</v>
      </c>
      <c r="F4" s="168"/>
      <c r="G4" s="166"/>
      <c r="H4" s="3">
        <f>1.2156</f>
        <v>1.2156</v>
      </c>
    </row>
    <row r="5" spans="1:11" ht="63" customHeight="1" x14ac:dyDescent="0.25">
      <c r="A5" s="102" t="s">
        <v>5</v>
      </c>
      <c r="B5" s="103" t="s">
        <v>6</v>
      </c>
      <c r="C5" s="103" t="s">
        <v>7</v>
      </c>
      <c r="D5" s="104" t="s">
        <v>8</v>
      </c>
      <c r="E5" s="103" t="s">
        <v>9</v>
      </c>
      <c r="F5" s="105" t="s">
        <v>10</v>
      </c>
      <c r="G5" s="105" t="s">
        <v>11</v>
      </c>
      <c r="H5" s="106" t="s">
        <v>12</v>
      </c>
    </row>
    <row r="6" spans="1:11" s="50" customFormat="1" ht="15" customHeight="1" x14ac:dyDescent="0.25">
      <c r="A6" s="175"/>
      <c r="B6" s="176"/>
      <c r="C6" s="176"/>
      <c r="D6" s="176"/>
      <c r="E6" s="176"/>
      <c r="F6" s="176"/>
      <c r="G6" s="176"/>
      <c r="H6" s="177"/>
    </row>
    <row r="7" spans="1:11" s="50" customFormat="1" ht="15" customHeight="1" x14ac:dyDescent="0.25">
      <c r="A7" s="150" t="s">
        <v>62</v>
      </c>
      <c r="B7" s="151"/>
      <c r="C7" s="151"/>
      <c r="D7" s="151"/>
      <c r="E7" s="151"/>
      <c r="F7" s="151"/>
      <c r="G7" s="151"/>
      <c r="H7" s="152"/>
    </row>
    <row r="8" spans="1:11" x14ac:dyDescent="0.25">
      <c r="A8" s="6">
        <v>1</v>
      </c>
      <c r="B8" s="52"/>
      <c r="C8" s="169" t="s">
        <v>14</v>
      </c>
      <c r="D8" s="170"/>
      <c r="E8" s="170"/>
      <c r="F8" s="170"/>
      <c r="G8" s="171"/>
      <c r="H8" s="51">
        <f>H9+H10+H11</f>
        <v>10604.019168000003</v>
      </c>
    </row>
    <row r="9" spans="1:11" ht="30" x14ac:dyDescent="0.25">
      <c r="A9" s="6">
        <v>1</v>
      </c>
      <c r="B9" s="95" t="s">
        <v>15</v>
      </c>
      <c r="C9" s="53" t="s">
        <v>16</v>
      </c>
      <c r="D9" s="8">
        <f>60*2*0.2</f>
        <v>24</v>
      </c>
      <c r="E9" s="9" t="s">
        <v>17</v>
      </c>
      <c r="F9" s="30">
        <v>20.72</v>
      </c>
      <c r="G9" s="28">
        <f>F9*1.2156</f>
        <v>25.187231999999998</v>
      </c>
      <c r="H9" s="26">
        <f>D9*G9</f>
        <v>604.49356799999998</v>
      </c>
    </row>
    <row r="10" spans="1:11" ht="30" x14ac:dyDescent="0.25">
      <c r="A10" s="6" t="s">
        <v>13</v>
      </c>
      <c r="B10" s="54" t="s">
        <v>18</v>
      </c>
      <c r="C10" s="55" t="s">
        <v>19</v>
      </c>
      <c r="D10" s="8">
        <f>60*2</f>
        <v>120</v>
      </c>
      <c r="E10" s="9" t="s">
        <v>20</v>
      </c>
      <c r="F10" s="30">
        <v>4.43</v>
      </c>
      <c r="G10" s="28">
        <f t="shared" ref="G10:G11" si="0">F10*1.2156</f>
        <v>5.3851079999999998</v>
      </c>
      <c r="H10" s="26">
        <f>D10*G10</f>
        <v>646.21295999999995</v>
      </c>
    </row>
    <row r="11" spans="1:11" ht="30" x14ac:dyDescent="0.25">
      <c r="A11" s="6" t="s">
        <v>41</v>
      </c>
      <c r="B11" s="56" t="s">
        <v>21</v>
      </c>
      <c r="C11" s="53" t="s">
        <v>22</v>
      </c>
      <c r="D11" s="8">
        <f>60*2</f>
        <v>120</v>
      </c>
      <c r="E11" s="9" t="s">
        <v>20</v>
      </c>
      <c r="F11" s="30">
        <f>64.12</f>
        <v>64.12</v>
      </c>
      <c r="G11" s="28">
        <f t="shared" si="0"/>
        <v>77.944272000000012</v>
      </c>
      <c r="H11" s="26">
        <f>D11*G11</f>
        <v>9353.3126400000019</v>
      </c>
      <c r="K11" s="35"/>
    </row>
    <row r="12" spans="1:11" x14ac:dyDescent="0.25">
      <c r="A12" s="6"/>
      <c r="B12" s="57"/>
      <c r="C12" s="116" t="s">
        <v>23</v>
      </c>
      <c r="D12" s="113"/>
      <c r="E12" s="113"/>
      <c r="F12" s="113"/>
      <c r="G12" s="113"/>
      <c r="H12" s="114"/>
    </row>
    <row r="13" spans="1:11" x14ac:dyDescent="0.25">
      <c r="A13" s="6" t="s">
        <v>81</v>
      </c>
      <c r="B13" s="52"/>
      <c r="C13" s="116" t="s">
        <v>25</v>
      </c>
      <c r="D13" s="113"/>
      <c r="E13" s="113"/>
      <c r="F13" s="113"/>
      <c r="G13" s="115"/>
      <c r="H13" s="51">
        <f>H14</f>
        <v>7720.275599999999</v>
      </c>
    </row>
    <row r="14" spans="1:11" ht="60" x14ac:dyDescent="0.25">
      <c r="A14" s="6" t="s">
        <v>24</v>
      </c>
      <c r="B14" s="95" t="s">
        <v>26</v>
      </c>
      <c r="C14" s="53" t="s">
        <v>27</v>
      </c>
      <c r="D14" s="19">
        <f>60</f>
        <v>60</v>
      </c>
      <c r="E14" s="9" t="s">
        <v>28</v>
      </c>
      <c r="F14" s="28">
        <v>105.85</v>
      </c>
      <c r="G14" s="29">
        <f>F14*1.2156</f>
        <v>128.67125999999999</v>
      </c>
      <c r="H14" s="26">
        <f>D14*G14</f>
        <v>7720.275599999999</v>
      </c>
    </row>
    <row r="15" spans="1:11" x14ac:dyDescent="0.25">
      <c r="A15" s="58">
        <v>3</v>
      </c>
      <c r="B15" s="57"/>
      <c r="C15" s="156" t="s">
        <v>29</v>
      </c>
      <c r="D15" s="157"/>
      <c r="E15" s="157"/>
      <c r="F15" s="157"/>
      <c r="G15" s="158"/>
      <c r="H15" s="59">
        <f>H16</f>
        <v>18598.68</v>
      </c>
    </row>
    <row r="16" spans="1:11" ht="60" x14ac:dyDescent="0.25">
      <c r="A16" s="6" t="s">
        <v>30</v>
      </c>
      <c r="B16" s="96" t="s">
        <v>31</v>
      </c>
      <c r="C16" s="53" t="s">
        <v>32</v>
      </c>
      <c r="D16" s="19">
        <f>60*1*1</f>
        <v>60</v>
      </c>
      <c r="E16" s="9" t="s">
        <v>17</v>
      </c>
      <c r="F16" s="28">
        <v>255</v>
      </c>
      <c r="G16" s="28">
        <f>F16*1.2156</f>
        <v>309.97800000000001</v>
      </c>
      <c r="H16" s="26">
        <f>D16*G16</f>
        <v>18598.68</v>
      </c>
    </row>
    <row r="17" spans="1:8" x14ac:dyDescent="0.25">
      <c r="A17" s="60"/>
      <c r="B17" s="61"/>
      <c r="C17" s="62"/>
      <c r="D17" s="127" t="s">
        <v>46</v>
      </c>
      <c r="E17" s="128"/>
      <c r="F17" s="128"/>
      <c r="G17" s="129"/>
      <c r="H17" s="27">
        <f>H8+H13+H15</f>
        <v>36922.974768</v>
      </c>
    </row>
    <row r="18" spans="1:8" x14ac:dyDescent="0.25">
      <c r="A18" s="33"/>
      <c r="B18" s="34"/>
      <c r="C18" s="36"/>
      <c r="D18" s="37"/>
      <c r="E18" s="37"/>
      <c r="F18" s="37"/>
      <c r="G18" s="38"/>
      <c r="H18" s="42"/>
    </row>
    <row r="19" spans="1:8" x14ac:dyDescent="0.25">
      <c r="A19" s="153" t="s">
        <v>63</v>
      </c>
      <c r="B19" s="154"/>
      <c r="C19" s="154"/>
      <c r="D19" s="154"/>
      <c r="E19" s="154"/>
      <c r="F19" s="154"/>
      <c r="G19" s="154"/>
      <c r="H19" s="155"/>
    </row>
    <row r="20" spans="1:8" x14ac:dyDescent="0.25">
      <c r="A20" s="20"/>
      <c r="B20" s="16"/>
      <c r="C20" s="147" t="s">
        <v>34</v>
      </c>
      <c r="D20" s="148"/>
      <c r="E20" s="148"/>
      <c r="F20" s="148"/>
      <c r="G20" s="149"/>
      <c r="H20" s="21"/>
    </row>
    <row r="21" spans="1:8" x14ac:dyDescent="0.25">
      <c r="A21" s="20">
        <v>4</v>
      </c>
      <c r="B21" s="5"/>
      <c r="C21" s="144" t="s">
        <v>14</v>
      </c>
      <c r="D21" s="145"/>
      <c r="E21" s="145"/>
      <c r="F21" s="145"/>
      <c r="G21" s="146"/>
      <c r="H21" s="39">
        <f>H22+H23+H24</f>
        <v>10604.019168000003</v>
      </c>
    </row>
    <row r="22" spans="1:8" ht="30" x14ac:dyDescent="0.25">
      <c r="A22" s="20" t="s">
        <v>39</v>
      </c>
      <c r="B22" s="13" t="s">
        <v>15</v>
      </c>
      <c r="C22" s="7" t="s">
        <v>16</v>
      </c>
      <c r="D22" s="110">
        <f>60*2*0.2</f>
        <v>24</v>
      </c>
      <c r="E22" s="9" t="s">
        <v>17</v>
      </c>
      <c r="F22" s="111">
        <v>20.72</v>
      </c>
      <c r="G22" s="11">
        <f>F22*1.2156</f>
        <v>25.187231999999998</v>
      </c>
      <c r="H22" s="40">
        <f>D22*G22</f>
        <v>604.49356799999998</v>
      </c>
    </row>
    <row r="23" spans="1:8" ht="30" x14ac:dyDescent="0.25">
      <c r="A23" s="20" t="s">
        <v>47</v>
      </c>
      <c r="B23" s="13" t="s">
        <v>18</v>
      </c>
      <c r="C23" s="7" t="s">
        <v>19</v>
      </c>
      <c r="D23" s="110">
        <f>60*2</f>
        <v>120</v>
      </c>
      <c r="E23" s="9" t="s">
        <v>20</v>
      </c>
      <c r="F23" s="111">
        <v>4.43</v>
      </c>
      <c r="G23" s="11">
        <f t="shared" ref="G23:G28" si="1">F23*1.2156</f>
        <v>5.3851079999999998</v>
      </c>
      <c r="H23" s="40">
        <f>D23*G23</f>
        <v>646.21295999999995</v>
      </c>
    </row>
    <row r="24" spans="1:8" ht="30" x14ac:dyDescent="0.25">
      <c r="A24" s="4" t="s">
        <v>48</v>
      </c>
      <c r="B24" s="15" t="s">
        <v>21</v>
      </c>
      <c r="C24" s="7" t="s">
        <v>22</v>
      </c>
      <c r="D24" s="8">
        <f>60*2</f>
        <v>120</v>
      </c>
      <c r="E24" s="9" t="s">
        <v>20</v>
      </c>
      <c r="F24" s="10">
        <f>64.12</f>
        <v>64.12</v>
      </c>
      <c r="G24" s="11">
        <f t="shared" si="1"/>
        <v>77.944272000000012</v>
      </c>
      <c r="H24" s="40">
        <f>D24*G24</f>
        <v>9353.3126400000019</v>
      </c>
    </row>
    <row r="25" spans="1:8" x14ac:dyDescent="0.25">
      <c r="A25" s="4"/>
      <c r="B25" s="16"/>
      <c r="C25" s="17" t="s">
        <v>23</v>
      </c>
      <c r="D25" s="5"/>
      <c r="E25" s="5"/>
      <c r="F25" s="18"/>
      <c r="G25" s="11">
        <f t="shared" si="1"/>
        <v>0</v>
      </c>
      <c r="H25" s="39"/>
    </row>
    <row r="26" spans="1:8" x14ac:dyDescent="0.25">
      <c r="A26" s="4" t="s">
        <v>82</v>
      </c>
      <c r="B26" s="5"/>
      <c r="C26" s="17" t="s">
        <v>25</v>
      </c>
      <c r="D26" s="5"/>
      <c r="E26" s="5"/>
      <c r="F26" s="18"/>
      <c r="G26" s="11">
        <f t="shared" si="1"/>
        <v>0</v>
      </c>
      <c r="H26" s="39">
        <f>H27+H28</f>
        <v>7543.770480000001</v>
      </c>
    </row>
    <row r="27" spans="1:8" ht="30" x14ac:dyDescent="0.25">
      <c r="A27" s="4" t="s">
        <v>40</v>
      </c>
      <c r="B27" s="97" t="s">
        <v>35</v>
      </c>
      <c r="C27" s="7" t="s">
        <v>36</v>
      </c>
      <c r="D27" s="19">
        <f>60</f>
        <v>60</v>
      </c>
      <c r="E27" s="9" t="s">
        <v>28</v>
      </c>
      <c r="F27" s="11">
        <v>35.090000000000003</v>
      </c>
      <c r="G27" s="11">
        <f t="shared" si="1"/>
        <v>42.655404000000004</v>
      </c>
      <c r="H27" s="40">
        <f>D27*G27</f>
        <v>2559.3242400000004</v>
      </c>
    </row>
    <row r="28" spans="1:8" ht="75" x14ac:dyDescent="0.25">
      <c r="A28" s="4" t="s">
        <v>49</v>
      </c>
      <c r="B28" s="13" t="s">
        <v>37</v>
      </c>
      <c r="C28" s="7" t="s">
        <v>38</v>
      </c>
      <c r="D28" s="19">
        <f>60</f>
        <v>60</v>
      </c>
      <c r="E28" s="9" t="s">
        <v>28</v>
      </c>
      <c r="F28" s="11">
        <f>68.34</f>
        <v>68.34</v>
      </c>
      <c r="G28" s="11">
        <f t="shared" si="1"/>
        <v>83.074104000000005</v>
      </c>
      <c r="H28" s="40">
        <f>D28*G28</f>
        <v>4984.4462400000002</v>
      </c>
    </row>
    <row r="29" spans="1:8" x14ac:dyDescent="0.25">
      <c r="A29" s="43"/>
      <c r="B29" s="44"/>
      <c r="C29" s="45"/>
      <c r="D29" s="124" t="s">
        <v>59</v>
      </c>
      <c r="E29" s="125"/>
      <c r="F29" s="125"/>
      <c r="G29" s="126"/>
      <c r="H29" s="46">
        <f>H21+H26</f>
        <v>18147.789648000005</v>
      </c>
    </row>
    <row r="30" spans="1:8" x14ac:dyDescent="0.25">
      <c r="A30" s="141"/>
      <c r="B30" s="142"/>
      <c r="C30" s="142"/>
      <c r="D30" s="142"/>
      <c r="E30" s="142"/>
      <c r="F30" s="142"/>
      <c r="G30" s="142"/>
      <c r="H30" s="143"/>
    </row>
    <row r="31" spans="1:8" x14ac:dyDescent="0.25">
      <c r="A31" s="150" t="s">
        <v>61</v>
      </c>
      <c r="B31" s="151"/>
      <c r="C31" s="151"/>
      <c r="D31" s="151"/>
      <c r="E31" s="151"/>
      <c r="F31" s="151"/>
      <c r="G31" s="151"/>
      <c r="H31" s="152"/>
    </row>
    <row r="32" spans="1:8" x14ac:dyDescent="0.25">
      <c r="A32" s="20"/>
      <c r="B32" s="16"/>
      <c r="C32" s="147" t="s">
        <v>34</v>
      </c>
      <c r="D32" s="148"/>
      <c r="E32" s="148"/>
      <c r="F32" s="148"/>
      <c r="G32" s="149"/>
      <c r="H32" s="41"/>
    </row>
    <row r="33" spans="1:8" x14ac:dyDescent="0.25">
      <c r="A33" s="4" t="s">
        <v>83</v>
      </c>
      <c r="B33" s="5"/>
      <c r="C33" s="144" t="s">
        <v>14</v>
      </c>
      <c r="D33" s="145"/>
      <c r="E33" s="145"/>
      <c r="F33" s="145"/>
      <c r="G33" s="146"/>
      <c r="H33" s="39">
        <f>H34+H35+H36</f>
        <v>12688.530048000001</v>
      </c>
    </row>
    <row r="34" spans="1:8" ht="30" x14ac:dyDescent="0.25">
      <c r="A34" s="4" t="s">
        <v>50</v>
      </c>
      <c r="B34" s="97" t="s">
        <v>15</v>
      </c>
      <c r="C34" s="7" t="s">
        <v>16</v>
      </c>
      <c r="D34" s="8">
        <f>80*4*0.2</f>
        <v>64</v>
      </c>
      <c r="E34" s="9" t="s">
        <v>17</v>
      </c>
      <c r="F34" s="10">
        <v>20.72</v>
      </c>
      <c r="G34" s="11">
        <f>F34*1.2156</f>
        <v>25.187231999999998</v>
      </c>
      <c r="H34" s="40">
        <f>G34*D34</f>
        <v>1611.9828479999999</v>
      </c>
    </row>
    <row r="35" spans="1:8" ht="30" x14ac:dyDescent="0.25">
      <c r="A35" s="4" t="s">
        <v>51</v>
      </c>
      <c r="B35" s="13" t="s">
        <v>18</v>
      </c>
      <c r="C35" s="14" t="s">
        <v>19</v>
      </c>
      <c r="D35" s="8">
        <f>80*4</f>
        <v>320</v>
      </c>
      <c r="E35" s="9" t="s">
        <v>20</v>
      </c>
      <c r="F35" s="10">
        <v>4.43</v>
      </c>
      <c r="G35" s="11">
        <f t="shared" ref="G35:G39" si="2">F35*1.2156</f>
        <v>5.3851079999999998</v>
      </c>
      <c r="H35" s="40">
        <f t="shared" ref="H35:H39" si="3">G35*D35</f>
        <v>1723.2345599999999</v>
      </c>
    </row>
    <row r="36" spans="1:8" ht="30" x14ac:dyDescent="0.25">
      <c r="A36" s="4" t="s">
        <v>52</v>
      </c>
      <c r="B36" s="15" t="s">
        <v>21</v>
      </c>
      <c r="C36" s="7" t="s">
        <v>22</v>
      </c>
      <c r="D36" s="8">
        <f>80*1.5</f>
        <v>120</v>
      </c>
      <c r="E36" s="9" t="s">
        <v>20</v>
      </c>
      <c r="F36" s="10">
        <f>64.12</f>
        <v>64.12</v>
      </c>
      <c r="G36" s="11">
        <f t="shared" si="2"/>
        <v>77.944272000000012</v>
      </c>
      <c r="H36" s="40">
        <f t="shared" si="3"/>
        <v>9353.3126400000019</v>
      </c>
    </row>
    <row r="37" spans="1:8" x14ac:dyDescent="0.25">
      <c r="A37" s="4"/>
      <c r="B37" s="16"/>
      <c r="C37" s="17" t="s">
        <v>23</v>
      </c>
      <c r="D37" s="5"/>
      <c r="E37" s="5"/>
      <c r="F37" s="18"/>
      <c r="G37" s="11"/>
      <c r="H37" s="40"/>
    </row>
    <row r="38" spans="1:8" x14ac:dyDescent="0.25">
      <c r="A38" s="4" t="s">
        <v>84</v>
      </c>
      <c r="B38" s="5"/>
      <c r="C38" s="17" t="s">
        <v>25</v>
      </c>
      <c r="D38" s="5"/>
      <c r="E38" s="5"/>
      <c r="F38" s="18"/>
      <c r="G38" s="11"/>
      <c r="H38" s="40"/>
    </row>
    <row r="39" spans="1:8" ht="75" x14ac:dyDescent="0.25">
      <c r="A39" s="4" t="s">
        <v>53</v>
      </c>
      <c r="B39" s="97" t="s">
        <v>37</v>
      </c>
      <c r="C39" s="7" t="s">
        <v>38</v>
      </c>
      <c r="D39" s="19">
        <f>80</f>
        <v>80</v>
      </c>
      <c r="E39" s="9" t="s">
        <v>28</v>
      </c>
      <c r="F39" s="11">
        <f>68.34</f>
        <v>68.34</v>
      </c>
      <c r="G39" s="11">
        <f t="shared" si="2"/>
        <v>83.074104000000005</v>
      </c>
      <c r="H39" s="40">
        <f t="shared" si="3"/>
        <v>6645.9283200000009</v>
      </c>
    </row>
    <row r="40" spans="1:8" x14ac:dyDescent="0.25">
      <c r="A40" s="4"/>
      <c r="B40" s="32"/>
      <c r="C40" s="144"/>
      <c r="D40" s="145"/>
      <c r="E40" s="145"/>
      <c r="F40" s="145"/>
      <c r="G40" s="146"/>
      <c r="H40" s="39"/>
    </row>
    <row r="41" spans="1:8" x14ac:dyDescent="0.25">
      <c r="A41" s="22"/>
      <c r="B41" s="23"/>
      <c r="C41" s="24"/>
      <c r="D41" s="127" t="s">
        <v>59</v>
      </c>
      <c r="E41" s="128"/>
      <c r="F41" s="128"/>
      <c r="G41" s="129"/>
      <c r="H41" s="41">
        <f>H33+H39</f>
        <v>19334.458368</v>
      </c>
    </row>
    <row r="42" spans="1:8" x14ac:dyDescent="0.25">
      <c r="A42" s="64"/>
      <c r="B42" s="37"/>
      <c r="C42" s="37"/>
      <c r="D42" s="65"/>
      <c r="E42" s="65"/>
      <c r="F42" s="65"/>
      <c r="G42" s="65"/>
      <c r="H42" s="66"/>
    </row>
    <row r="43" spans="1:8" x14ac:dyDescent="0.25">
      <c r="A43" s="153" t="s">
        <v>60</v>
      </c>
      <c r="B43" s="154"/>
      <c r="C43" s="154"/>
      <c r="D43" s="154"/>
      <c r="E43" s="154"/>
      <c r="F43" s="154"/>
      <c r="G43" s="154"/>
      <c r="H43" s="155"/>
    </row>
    <row r="44" spans="1:8" x14ac:dyDescent="0.25">
      <c r="A44" s="20"/>
      <c r="B44" s="16"/>
      <c r="C44" s="147" t="s">
        <v>34</v>
      </c>
      <c r="D44" s="148"/>
      <c r="E44" s="148"/>
      <c r="F44" s="148"/>
      <c r="G44" s="149"/>
      <c r="H44" s="21"/>
    </row>
    <row r="45" spans="1:8" x14ac:dyDescent="0.25">
      <c r="A45" s="4" t="s">
        <v>85</v>
      </c>
      <c r="B45" s="5"/>
      <c r="C45" s="144" t="s">
        <v>14</v>
      </c>
      <c r="D45" s="145"/>
      <c r="E45" s="145"/>
      <c r="F45" s="145"/>
      <c r="G45" s="146"/>
      <c r="H45" s="31">
        <f>H46+H47+H48</f>
        <v>8265.6910080000016</v>
      </c>
    </row>
    <row r="46" spans="1:8" ht="30" x14ac:dyDescent="0.25">
      <c r="A46" s="4" t="s">
        <v>54</v>
      </c>
      <c r="B46" s="97" t="s">
        <v>15</v>
      </c>
      <c r="C46" s="7" t="s">
        <v>16</v>
      </c>
      <c r="D46" s="8">
        <f>60*2*0.2</f>
        <v>24</v>
      </c>
      <c r="E46" s="9" t="s">
        <v>17</v>
      </c>
      <c r="F46" s="10">
        <v>20.72</v>
      </c>
      <c r="G46" s="11">
        <f>F46*1.2156</f>
        <v>25.187231999999998</v>
      </c>
      <c r="H46" s="12">
        <f>D46*G46</f>
        <v>604.49356799999998</v>
      </c>
    </row>
    <row r="47" spans="1:8" ht="30" x14ac:dyDescent="0.25">
      <c r="A47" s="20" t="s">
        <v>55</v>
      </c>
      <c r="B47" s="13" t="s">
        <v>18</v>
      </c>
      <c r="C47" s="7" t="s">
        <v>19</v>
      </c>
      <c r="D47" s="110">
        <f>60*2</f>
        <v>120</v>
      </c>
      <c r="E47" s="9" t="s">
        <v>20</v>
      </c>
      <c r="F47" s="111">
        <v>4.43</v>
      </c>
      <c r="G47" s="11">
        <f t="shared" ref="G47:G53" si="4">F47*1.2156</f>
        <v>5.3851079999999998</v>
      </c>
      <c r="H47" s="12">
        <f>D47*G47</f>
        <v>646.21295999999995</v>
      </c>
    </row>
    <row r="48" spans="1:8" ht="30" x14ac:dyDescent="0.25">
      <c r="A48" s="20" t="s">
        <v>56</v>
      </c>
      <c r="B48" s="13" t="s">
        <v>21</v>
      </c>
      <c r="C48" s="7" t="s">
        <v>22</v>
      </c>
      <c r="D48" s="110">
        <f>60*1.5</f>
        <v>90</v>
      </c>
      <c r="E48" s="9" t="s">
        <v>20</v>
      </c>
      <c r="F48" s="111">
        <f>64.12</f>
        <v>64.12</v>
      </c>
      <c r="G48" s="11">
        <f t="shared" si="4"/>
        <v>77.944272000000012</v>
      </c>
      <c r="H48" s="12">
        <f>D48*G48</f>
        <v>7014.984480000001</v>
      </c>
    </row>
    <row r="49" spans="1:8" x14ac:dyDescent="0.25">
      <c r="A49" s="4"/>
      <c r="B49" s="16"/>
      <c r="C49" s="17" t="s">
        <v>23</v>
      </c>
      <c r="D49" s="5"/>
      <c r="E49" s="5"/>
      <c r="F49" s="18"/>
      <c r="G49" s="11"/>
      <c r="H49" s="31"/>
    </row>
    <row r="50" spans="1:8" x14ac:dyDescent="0.25">
      <c r="A50" s="4" t="s">
        <v>86</v>
      </c>
      <c r="B50" s="5"/>
      <c r="C50" s="17" t="s">
        <v>25</v>
      </c>
      <c r="D50" s="5"/>
      <c r="E50" s="5"/>
      <c r="F50" s="18"/>
      <c r="G50" s="11"/>
      <c r="H50" s="31">
        <f>H51</f>
        <v>4984.4462400000002</v>
      </c>
    </row>
    <row r="51" spans="1:8" ht="75" x14ac:dyDescent="0.25">
      <c r="A51" s="4" t="s">
        <v>57</v>
      </c>
      <c r="B51" s="97" t="s">
        <v>37</v>
      </c>
      <c r="C51" s="7" t="s">
        <v>38</v>
      </c>
      <c r="D51" s="19">
        <f>60</f>
        <v>60</v>
      </c>
      <c r="E51" s="9" t="s">
        <v>28</v>
      </c>
      <c r="F51" s="11">
        <f>68.34</f>
        <v>68.34</v>
      </c>
      <c r="G51" s="11">
        <f t="shared" si="4"/>
        <v>83.074104000000005</v>
      </c>
      <c r="H51" s="12">
        <f>D51*G51</f>
        <v>4984.4462400000002</v>
      </c>
    </row>
    <row r="52" spans="1:8" x14ac:dyDescent="0.25">
      <c r="A52" s="20">
        <v>10</v>
      </c>
      <c r="B52" s="16"/>
      <c r="C52" s="112" t="s">
        <v>42</v>
      </c>
      <c r="D52" s="16"/>
      <c r="E52" s="16"/>
      <c r="F52" s="16"/>
      <c r="G52" s="11"/>
      <c r="H52" s="21">
        <f>H53</f>
        <v>4921.7212799999998</v>
      </c>
    </row>
    <row r="53" spans="1:8" ht="45" x14ac:dyDescent="0.25">
      <c r="A53" s="6" t="s">
        <v>58</v>
      </c>
      <c r="B53" s="13" t="s">
        <v>43</v>
      </c>
      <c r="C53" s="98" t="s">
        <v>44</v>
      </c>
      <c r="D53" s="19">
        <f>80</f>
        <v>80</v>
      </c>
      <c r="E53" s="9" t="s">
        <v>28</v>
      </c>
      <c r="F53" s="11">
        <v>50.61</v>
      </c>
      <c r="G53" s="11">
        <f t="shared" si="4"/>
        <v>61.521515999999998</v>
      </c>
      <c r="H53" s="12">
        <f>D53*G53</f>
        <v>4921.7212799999998</v>
      </c>
    </row>
    <row r="54" spans="1:8" x14ac:dyDescent="0.25">
      <c r="A54" s="133"/>
      <c r="B54" s="134"/>
      <c r="C54" s="135"/>
      <c r="D54" s="127" t="s">
        <v>59</v>
      </c>
      <c r="E54" s="128"/>
      <c r="F54" s="128"/>
      <c r="G54" s="129"/>
      <c r="H54" s="25">
        <f>H45+H50+H52</f>
        <v>18171.858528000004</v>
      </c>
    </row>
    <row r="55" spans="1:8" x14ac:dyDescent="0.25">
      <c r="A55" s="99"/>
      <c r="B55" s="49"/>
      <c r="C55" s="49"/>
      <c r="D55" s="49"/>
      <c r="E55" s="49"/>
      <c r="F55" s="49"/>
      <c r="G55" s="49"/>
      <c r="H55" s="100"/>
    </row>
    <row r="56" spans="1:8" ht="15.75" thickBot="1" x14ac:dyDescent="0.3">
      <c r="A56" s="130"/>
      <c r="B56" s="131"/>
      <c r="C56" s="132"/>
      <c r="D56" s="138" t="s">
        <v>33</v>
      </c>
      <c r="E56" s="139"/>
      <c r="F56" s="139"/>
      <c r="G56" s="140"/>
      <c r="H56" s="101">
        <f>H17+H29+H41+H54</f>
        <v>92577.081312000024</v>
      </c>
    </row>
    <row r="57" spans="1:8" x14ac:dyDescent="0.25">
      <c r="A57" s="82"/>
      <c r="B57" s="81"/>
      <c r="C57" s="81"/>
      <c r="D57" s="81"/>
      <c r="E57" s="81"/>
      <c r="F57" s="81"/>
      <c r="G57" s="81"/>
      <c r="H57" s="83"/>
    </row>
    <row r="58" spans="1:8" x14ac:dyDescent="0.25">
      <c r="A58" s="84"/>
      <c r="B58" s="47"/>
      <c r="C58" s="47"/>
      <c r="D58" s="47"/>
      <c r="E58" s="47"/>
      <c r="F58" s="47"/>
      <c r="G58" s="47"/>
      <c r="H58" s="85"/>
    </row>
    <row r="59" spans="1:8" x14ac:dyDescent="0.25">
      <c r="A59" s="84"/>
      <c r="B59" s="47"/>
      <c r="C59" s="47"/>
      <c r="D59" s="47"/>
      <c r="E59" s="47"/>
      <c r="F59" s="47"/>
      <c r="G59" s="47"/>
      <c r="H59" s="85"/>
    </row>
    <row r="60" spans="1:8" x14ac:dyDescent="0.25">
      <c r="A60" s="84"/>
      <c r="B60" s="47"/>
      <c r="C60" s="48"/>
      <c r="D60" s="47"/>
      <c r="E60" s="47"/>
      <c r="F60" s="47"/>
      <c r="G60" s="47"/>
      <c r="H60" s="85"/>
    </row>
    <row r="61" spans="1:8" x14ac:dyDescent="0.25">
      <c r="A61" s="84"/>
      <c r="B61" s="47"/>
      <c r="C61" s="136" t="s">
        <v>88</v>
      </c>
      <c r="D61" s="47"/>
      <c r="E61" s="47"/>
      <c r="F61" s="47"/>
      <c r="G61" s="47"/>
      <c r="H61" s="85"/>
    </row>
    <row r="62" spans="1:8" x14ac:dyDescent="0.25">
      <c r="A62" s="84"/>
      <c r="B62" s="47"/>
      <c r="C62" s="137"/>
      <c r="D62" s="47"/>
      <c r="E62" s="47"/>
      <c r="F62" s="47"/>
      <c r="G62" s="47"/>
      <c r="H62" s="85"/>
    </row>
    <row r="63" spans="1:8" x14ac:dyDescent="0.25">
      <c r="A63" s="84"/>
      <c r="B63" s="47"/>
      <c r="C63" s="47"/>
      <c r="D63" s="47"/>
      <c r="E63" s="47"/>
      <c r="F63" s="47"/>
      <c r="G63" s="47"/>
      <c r="H63" s="85"/>
    </row>
    <row r="64" spans="1:8" ht="15.75" thickBot="1" x14ac:dyDescent="0.3">
      <c r="A64" s="86"/>
      <c r="B64" s="87"/>
      <c r="C64" s="87"/>
      <c r="D64" s="87"/>
      <c r="E64" s="87"/>
      <c r="F64" s="87"/>
      <c r="G64" s="87"/>
      <c r="H64" s="88"/>
    </row>
  </sheetData>
  <mergeCells count="29">
    <mergeCell ref="D1:H1"/>
    <mergeCell ref="A2:H2"/>
    <mergeCell ref="G3:G4"/>
    <mergeCell ref="E4:F4"/>
    <mergeCell ref="C8:G8"/>
    <mergeCell ref="A3:F3"/>
    <mergeCell ref="A6:H6"/>
    <mergeCell ref="A7:H7"/>
    <mergeCell ref="A4:C4"/>
    <mergeCell ref="C15:G15"/>
    <mergeCell ref="C20:G20"/>
    <mergeCell ref="C21:G21"/>
    <mergeCell ref="D17:G17"/>
    <mergeCell ref="A19:H19"/>
    <mergeCell ref="D29:G29"/>
    <mergeCell ref="D54:G54"/>
    <mergeCell ref="A56:C56"/>
    <mergeCell ref="A54:C54"/>
    <mergeCell ref="C61:C62"/>
    <mergeCell ref="D56:G56"/>
    <mergeCell ref="A30:H30"/>
    <mergeCell ref="C33:G33"/>
    <mergeCell ref="C40:G40"/>
    <mergeCell ref="C44:G44"/>
    <mergeCell ref="C45:G45"/>
    <mergeCell ref="C32:G32"/>
    <mergeCell ref="A31:H31"/>
    <mergeCell ref="A43:H43"/>
    <mergeCell ref="D41:G41"/>
  </mergeCells>
  <pageMargins left="0.25" right="0.25" top="0.75" bottom="0.75" header="0.3" footer="0.3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4"/>
  <sheetViews>
    <sheetView tabSelected="1" workbookViewId="0">
      <selection activeCell="A5" sqref="A5:C5"/>
    </sheetView>
  </sheetViews>
  <sheetFormatPr defaultRowHeight="15" x14ac:dyDescent="0.25"/>
  <cols>
    <col min="1" max="1" width="14.140625" customWidth="1"/>
    <col min="2" max="2" width="60.42578125" customWidth="1"/>
    <col min="3" max="5" width="19.28515625" customWidth="1"/>
  </cols>
  <sheetData>
    <row r="1" spans="1:5" ht="81" customHeight="1" x14ac:dyDescent="0.25">
      <c r="A1" s="63"/>
      <c r="B1" s="73" t="s">
        <v>0</v>
      </c>
      <c r="C1" s="195" t="s">
        <v>64</v>
      </c>
      <c r="D1" s="195"/>
      <c r="E1" s="196"/>
    </row>
    <row r="2" spans="1:5" ht="19.5" customHeight="1" x14ac:dyDescent="0.25">
      <c r="A2" s="197" t="s">
        <v>65</v>
      </c>
      <c r="B2" s="198"/>
      <c r="C2" s="198"/>
      <c r="D2" s="198"/>
      <c r="E2" s="199"/>
    </row>
    <row r="3" spans="1:5" ht="19.5" customHeight="1" x14ac:dyDescent="0.25">
      <c r="A3" s="200" t="s">
        <v>66</v>
      </c>
      <c r="B3" s="201"/>
      <c r="C3" s="201"/>
      <c r="D3" s="201"/>
      <c r="E3" s="202"/>
    </row>
    <row r="4" spans="1:5" ht="19.5" customHeight="1" x14ac:dyDescent="0.25">
      <c r="A4" s="200" t="s">
        <v>76</v>
      </c>
      <c r="B4" s="201"/>
      <c r="C4" s="201"/>
      <c r="D4" s="201"/>
      <c r="E4" s="202"/>
    </row>
    <row r="5" spans="1:5" ht="19.5" customHeight="1" x14ac:dyDescent="0.25">
      <c r="A5" s="200" t="s">
        <v>90</v>
      </c>
      <c r="B5" s="201"/>
      <c r="C5" s="201"/>
      <c r="D5" s="203" t="s">
        <v>67</v>
      </c>
      <c r="E5" s="204"/>
    </row>
    <row r="6" spans="1:5" ht="19.5" customHeight="1" x14ac:dyDescent="0.25">
      <c r="A6" s="180" t="s">
        <v>62</v>
      </c>
      <c r="B6" s="181"/>
      <c r="C6" s="181"/>
      <c r="D6" s="181"/>
      <c r="E6" s="182"/>
    </row>
    <row r="7" spans="1:5" ht="25.5" x14ac:dyDescent="0.25">
      <c r="A7" s="71" t="s">
        <v>5</v>
      </c>
      <c r="B7" s="72" t="s">
        <v>68</v>
      </c>
      <c r="C7" s="72" t="s">
        <v>69</v>
      </c>
      <c r="D7" s="72" t="s">
        <v>70</v>
      </c>
      <c r="E7" s="121" t="s">
        <v>71</v>
      </c>
    </row>
    <row r="8" spans="1:5" ht="19.5" customHeight="1" x14ac:dyDescent="0.25">
      <c r="A8" s="71">
        <v>1</v>
      </c>
      <c r="B8" s="187" t="s">
        <v>14</v>
      </c>
      <c r="C8" s="187"/>
      <c r="D8" s="187"/>
      <c r="E8" s="188"/>
    </row>
    <row r="9" spans="1:5" ht="20.25" customHeight="1" x14ac:dyDescent="0.25">
      <c r="A9" s="206" t="s">
        <v>13</v>
      </c>
      <c r="B9" s="207" t="s">
        <v>72</v>
      </c>
      <c r="C9" s="72" t="s">
        <v>73</v>
      </c>
      <c r="D9" s="67">
        <f>D10/E57</f>
        <v>0.11454259539964011</v>
      </c>
      <c r="E9" s="68">
        <f>D9</f>
        <v>0.11454259539964011</v>
      </c>
    </row>
    <row r="10" spans="1:5" ht="20.25" customHeight="1" x14ac:dyDescent="0.25">
      <c r="A10" s="206"/>
      <c r="B10" s="207"/>
      <c r="C10" s="72" t="s">
        <v>74</v>
      </c>
      <c r="D10" s="69">
        <f>Plan1!H8</f>
        <v>10604.019168000003</v>
      </c>
      <c r="E10" s="70">
        <f>D10</f>
        <v>10604.019168000003</v>
      </c>
    </row>
    <row r="11" spans="1:5" x14ac:dyDescent="0.25">
      <c r="A11" s="71">
        <v>2</v>
      </c>
      <c r="B11" s="205" t="s">
        <v>23</v>
      </c>
      <c r="C11" s="205"/>
      <c r="D11" s="67"/>
      <c r="E11" s="68"/>
    </row>
    <row r="12" spans="1:5" ht="43.5" customHeight="1" x14ac:dyDescent="0.25">
      <c r="A12" s="206" t="s">
        <v>24</v>
      </c>
      <c r="B12" s="207" t="s">
        <v>27</v>
      </c>
      <c r="C12" s="72" t="s">
        <v>73</v>
      </c>
      <c r="D12" s="67">
        <f>D13/E57</f>
        <v>8.3392946619060049E-2</v>
      </c>
      <c r="E12" s="68">
        <f>D12</f>
        <v>8.3392946619060049E-2</v>
      </c>
    </row>
    <row r="13" spans="1:5" ht="43.5" customHeight="1" x14ac:dyDescent="0.25">
      <c r="A13" s="206"/>
      <c r="B13" s="207"/>
      <c r="C13" s="72" t="s">
        <v>74</v>
      </c>
      <c r="D13" s="69">
        <f>Plan1!H13</f>
        <v>7720.275599999999</v>
      </c>
      <c r="E13" s="70">
        <f>D13</f>
        <v>7720.275599999999</v>
      </c>
    </row>
    <row r="14" spans="1:5" x14ac:dyDescent="0.25">
      <c r="A14" s="71">
        <v>3</v>
      </c>
      <c r="B14" s="205" t="s">
        <v>29</v>
      </c>
      <c r="C14" s="205"/>
      <c r="D14" s="67"/>
      <c r="E14" s="68"/>
    </row>
    <row r="15" spans="1:5" ht="41.25" customHeight="1" x14ac:dyDescent="0.25">
      <c r="A15" s="206" t="s">
        <v>30</v>
      </c>
      <c r="B15" s="207" t="s">
        <v>32</v>
      </c>
      <c r="C15" s="72" t="s">
        <v>79</v>
      </c>
      <c r="D15" s="67">
        <f>D16/E57</f>
        <v>0.20089939903505255</v>
      </c>
      <c r="E15" s="68">
        <f>D15</f>
        <v>0.20089939903505255</v>
      </c>
    </row>
    <row r="16" spans="1:5" ht="41.25" customHeight="1" x14ac:dyDescent="0.25">
      <c r="A16" s="206"/>
      <c r="B16" s="207"/>
      <c r="C16" s="72" t="s">
        <v>74</v>
      </c>
      <c r="D16" s="77">
        <f>Plan1!H15</f>
        <v>18598.68</v>
      </c>
      <c r="E16" s="70">
        <f>D16</f>
        <v>18598.68</v>
      </c>
    </row>
    <row r="17" spans="1:5" ht="20.25" customHeight="1" x14ac:dyDescent="0.25">
      <c r="A17" s="186" t="s">
        <v>87</v>
      </c>
      <c r="B17" s="187"/>
      <c r="C17" s="76" t="s">
        <v>79</v>
      </c>
      <c r="D17" s="117">
        <f>D9+D12+D15</f>
        <v>0.39883494105375272</v>
      </c>
      <c r="E17" s="68">
        <f>D17</f>
        <v>0.39883494105375272</v>
      </c>
    </row>
    <row r="18" spans="1:5" ht="20.25" customHeight="1" x14ac:dyDescent="0.25">
      <c r="A18" s="186"/>
      <c r="B18" s="187"/>
      <c r="C18" s="76" t="s">
        <v>74</v>
      </c>
      <c r="D18" s="77">
        <f>D10+D13+D16</f>
        <v>36922.974768</v>
      </c>
      <c r="E18" s="122">
        <f>E10+E13+E16</f>
        <v>36922.974768</v>
      </c>
    </row>
    <row r="19" spans="1:5" ht="14.25" customHeight="1" x14ac:dyDescent="0.25">
      <c r="A19" s="210"/>
      <c r="B19" s="211"/>
      <c r="C19" s="211"/>
      <c r="D19" s="211"/>
      <c r="E19" s="212"/>
    </row>
    <row r="20" spans="1:5" ht="14.25" customHeight="1" x14ac:dyDescent="0.25">
      <c r="A20" s="183" t="s">
        <v>63</v>
      </c>
      <c r="B20" s="184"/>
      <c r="C20" s="184"/>
      <c r="D20" s="184"/>
      <c r="E20" s="185"/>
    </row>
    <row r="21" spans="1:5" ht="25.5" x14ac:dyDescent="0.25">
      <c r="A21" s="71" t="s">
        <v>5</v>
      </c>
      <c r="B21" s="72" t="s">
        <v>68</v>
      </c>
      <c r="C21" s="72" t="s">
        <v>69</v>
      </c>
      <c r="D21" s="72" t="s">
        <v>70</v>
      </c>
      <c r="E21" s="121" t="s">
        <v>71</v>
      </c>
    </row>
    <row r="22" spans="1:5" ht="16.5" customHeight="1" x14ac:dyDescent="0.25">
      <c r="A22" s="71">
        <v>4</v>
      </c>
      <c r="B22" s="208" t="s">
        <v>14</v>
      </c>
      <c r="C22" s="208"/>
      <c r="D22" s="208"/>
      <c r="E22" s="209"/>
    </row>
    <row r="23" spans="1:5" ht="18.75" customHeight="1" x14ac:dyDescent="0.25">
      <c r="A23" s="206" t="s">
        <v>39</v>
      </c>
      <c r="B23" s="207" t="s">
        <v>72</v>
      </c>
      <c r="C23" s="72" t="s">
        <v>78</v>
      </c>
      <c r="D23" s="67">
        <f>D24/E57</f>
        <v>0.11454259539964011</v>
      </c>
      <c r="E23" s="68">
        <f>D23</f>
        <v>0.11454259539964011</v>
      </c>
    </row>
    <row r="24" spans="1:5" ht="18.75" customHeight="1" x14ac:dyDescent="0.25">
      <c r="A24" s="206"/>
      <c r="B24" s="207"/>
      <c r="C24" s="72" t="s">
        <v>74</v>
      </c>
      <c r="D24" s="74">
        <f>Plan1!H21</f>
        <v>10604.019168000003</v>
      </c>
      <c r="E24" s="70">
        <f>D24</f>
        <v>10604.019168000003</v>
      </c>
    </row>
    <row r="25" spans="1:5" x14ac:dyDescent="0.25">
      <c r="A25" s="71">
        <v>5</v>
      </c>
      <c r="B25" s="205" t="s">
        <v>23</v>
      </c>
      <c r="C25" s="205"/>
      <c r="D25" s="67"/>
      <c r="E25" s="68"/>
    </row>
    <row r="26" spans="1:5" ht="41.25" customHeight="1" x14ac:dyDescent="0.25">
      <c r="A26" s="206" t="s">
        <v>40</v>
      </c>
      <c r="B26" s="207" t="s">
        <v>77</v>
      </c>
      <c r="C26" s="72" t="s">
        <v>78</v>
      </c>
      <c r="D26" s="67">
        <f>D27/E57</f>
        <v>8.1486371930178395E-2</v>
      </c>
      <c r="E26" s="68">
        <f>D26</f>
        <v>8.1486371930178395E-2</v>
      </c>
    </row>
    <row r="27" spans="1:5" ht="41.25" customHeight="1" x14ac:dyDescent="0.25">
      <c r="A27" s="206"/>
      <c r="B27" s="207"/>
      <c r="C27" s="72" t="s">
        <v>74</v>
      </c>
      <c r="D27" s="74">
        <f>Plan1!H26</f>
        <v>7543.770480000001</v>
      </c>
      <c r="E27" s="70">
        <f>D27</f>
        <v>7543.770480000001</v>
      </c>
    </row>
    <row r="28" spans="1:5" x14ac:dyDescent="0.25">
      <c r="A28" s="186" t="s">
        <v>87</v>
      </c>
      <c r="B28" s="187"/>
      <c r="C28" s="76" t="s">
        <v>79</v>
      </c>
      <c r="D28" s="117">
        <f>D23+D26</f>
        <v>0.1960289673298185</v>
      </c>
      <c r="E28" s="68">
        <f>D28</f>
        <v>0.1960289673298185</v>
      </c>
    </row>
    <row r="29" spans="1:5" x14ac:dyDescent="0.25">
      <c r="A29" s="186"/>
      <c r="B29" s="187"/>
      <c r="C29" s="76" t="s">
        <v>74</v>
      </c>
      <c r="D29" s="77">
        <f>D24+D27</f>
        <v>18147.789648000005</v>
      </c>
      <c r="E29" s="122">
        <f>E24+E27</f>
        <v>18147.789648000005</v>
      </c>
    </row>
    <row r="30" spans="1:5" x14ac:dyDescent="0.25">
      <c r="A30" s="192"/>
      <c r="B30" s="193"/>
      <c r="C30" s="193"/>
      <c r="D30" s="193"/>
      <c r="E30" s="194"/>
    </row>
    <row r="31" spans="1:5" x14ac:dyDescent="0.25">
      <c r="A31" s="186" t="s">
        <v>61</v>
      </c>
      <c r="B31" s="187"/>
      <c r="C31" s="187"/>
      <c r="D31" s="187"/>
      <c r="E31" s="188"/>
    </row>
    <row r="32" spans="1:5" ht="25.5" x14ac:dyDescent="0.25">
      <c r="A32" s="71" t="s">
        <v>5</v>
      </c>
      <c r="B32" s="72" t="s">
        <v>68</v>
      </c>
      <c r="C32" s="72" t="s">
        <v>69</v>
      </c>
      <c r="D32" s="72" t="s">
        <v>70</v>
      </c>
      <c r="E32" s="121" t="s">
        <v>80</v>
      </c>
    </row>
    <row r="33" spans="1:5" ht="20.25" customHeight="1" x14ac:dyDescent="0.25">
      <c r="A33" s="71">
        <v>6</v>
      </c>
      <c r="B33" s="208" t="s">
        <v>14</v>
      </c>
      <c r="C33" s="208"/>
      <c r="D33" s="208"/>
      <c r="E33" s="209"/>
    </row>
    <row r="34" spans="1:5" ht="17.25" customHeight="1" x14ac:dyDescent="0.25">
      <c r="A34" s="206" t="s">
        <v>50</v>
      </c>
      <c r="B34" s="207" t="s">
        <v>72</v>
      </c>
      <c r="C34" s="72" t="s">
        <v>73</v>
      </c>
      <c r="D34" s="67">
        <f>D35/E57</f>
        <v>0.13705908490717658</v>
      </c>
      <c r="E34" s="68">
        <f>D34</f>
        <v>0.13705908490717658</v>
      </c>
    </row>
    <row r="35" spans="1:5" ht="17.25" customHeight="1" x14ac:dyDescent="0.25">
      <c r="A35" s="206"/>
      <c r="B35" s="207"/>
      <c r="C35" s="72" t="s">
        <v>74</v>
      </c>
      <c r="D35" s="74">
        <f>Plan1!H33</f>
        <v>12688.530048000001</v>
      </c>
      <c r="E35" s="70">
        <f>D35</f>
        <v>12688.530048000001</v>
      </c>
    </row>
    <row r="36" spans="1:5" x14ac:dyDescent="0.25">
      <c r="A36" s="71">
        <v>7</v>
      </c>
      <c r="B36" s="205" t="s">
        <v>23</v>
      </c>
      <c r="C36" s="205"/>
      <c r="D36" s="67"/>
      <c r="E36" s="68"/>
    </row>
    <row r="37" spans="1:5" ht="33" customHeight="1" x14ac:dyDescent="0.25">
      <c r="A37" s="206" t="s">
        <v>53</v>
      </c>
      <c r="B37" s="207" t="s">
        <v>38</v>
      </c>
      <c r="C37" s="72" t="s">
        <v>73</v>
      </c>
      <c r="D37" s="67">
        <f>D38/E57</f>
        <v>7.1788051921858789E-2</v>
      </c>
      <c r="E37" s="68">
        <f>D37</f>
        <v>7.1788051921858789E-2</v>
      </c>
    </row>
    <row r="38" spans="1:5" ht="33" customHeight="1" x14ac:dyDescent="0.25">
      <c r="A38" s="206"/>
      <c r="B38" s="207"/>
      <c r="C38" s="72" t="s">
        <v>74</v>
      </c>
      <c r="D38" s="74">
        <f>Plan1!H39</f>
        <v>6645.9283200000009</v>
      </c>
      <c r="E38" s="70">
        <f>D38</f>
        <v>6645.9283200000009</v>
      </c>
    </row>
    <row r="39" spans="1:5" x14ac:dyDescent="0.25">
      <c r="A39" s="186" t="s">
        <v>87</v>
      </c>
      <c r="B39" s="187"/>
      <c r="C39" s="76" t="s">
        <v>75</v>
      </c>
      <c r="D39" s="117">
        <f>D34+D37</f>
        <v>0.20884713682903538</v>
      </c>
      <c r="E39" s="68">
        <f>D39</f>
        <v>0.20884713682903538</v>
      </c>
    </row>
    <row r="40" spans="1:5" x14ac:dyDescent="0.25">
      <c r="A40" s="186"/>
      <c r="B40" s="187"/>
      <c r="C40" s="76" t="s">
        <v>74</v>
      </c>
      <c r="D40" s="77">
        <f>D35+D38</f>
        <v>19334.458368</v>
      </c>
      <c r="E40" s="122">
        <f>E35+E38</f>
        <v>19334.458368</v>
      </c>
    </row>
    <row r="41" spans="1:5" x14ac:dyDescent="0.25">
      <c r="A41" s="192"/>
      <c r="B41" s="193"/>
      <c r="C41" s="193"/>
      <c r="D41" s="193"/>
      <c r="E41" s="194"/>
    </row>
    <row r="42" spans="1:5" x14ac:dyDescent="0.25">
      <c r="A42" s="189" t="s">
        <v>60</v>
      </c>
      <c r="B42" s="187"/>
      <c r="C42" s="187"/>
      <c r="D42" s="187"/>
      <c r="E42" s="188"/>
    </row>
    <row r="43" spans="1:5" ht="25.5" x14ac:dyDescent="0.25">
      <c r="A43" s="118" t="s">
        <v>5</v>
      </c>
      <c r="B43" s="119" t="s">
        <v>68</v>
      </c>
      <c r="C43" s="119" t="s">
        <v>69</v>
      </c>
      <c r="D43" s="119" t="s">
        <v>70</v>
      </c>
      <c r="E43" s="120" t="s">
        <v>80</v>
      </c>
    </row>
    <row r="44" spans="1:5" ht="18" customHeight="1" x14ac:dyDescent="0.25">
      <c r="A44" s="71">
        <v>8</v>
      </c>
      <c r="B44" s="208" t="s">
        <v>14</v>
      </c>
      <c r="C44" s="208"/>
      <c r="D44" s="208"/>
      <c r="E44" s="209"/>
    </row>
    <row r="45" spans="1:5" ht="17.25" customHeight="1" x14ac:dyDescent="0.25">
      <c r="A45" s="206" t="s">
        <v>54</v>
      </c>
      <c r="B45" s="207" t="s">
        <v>72</v>
      </c>
      <c r="C45" s="72" t="s">
        <v>73</v>
      </c>
      <c r="D45" s="67">
        <f>D46/E57</f>
        <v>8.9284419975860549E-2</v>
      </c>
      <c r="E45" s="68">
        <f>D45</f>
        <v>8.9284419975860549E-2</v>
      </c>
    </row>
    <row r="46" spans="1:5" ht="17.25" customHeight="1" x14ac:dyDescent="0.25">
      <c r="A46" s="206"/>
      <c r="B46" s="207"/>
      <c r="C46" s="72" t="s">
        <v>74</v>
      </c>
      <c r="D46" s="69">
        <f>Plan1!H45</f>
        <v>8265.6910080000016</v>
      </c>
      <c r="E46" s="70">
        <f>D46</f>
        <v>8265.6910080000016</v>
      </c>
    </row>
    <row r="47" spans="1:5" x14ac:dyDescent="0.25">
      <c r="A47" s="71">
        <v>9</v>
      </c>
      <c r="B47" s="205" t="s">
        <v>23</v>
      </c>
      <c r="C47" s="205"/>
      <c r="D47" s="67"/>
      <c r="E47" s="68"/>
    </row>
    <row r="48" spans="1:5" ht="39.75" customHeight="1" x14ac:dyDescent="0.25">
      <c r="A48" s="206" t="s">
        <v>57</v>
      </c>
      <c r="B48" s="207" t="s">
        <v>38</v>
      </c>
      <c r="C48" s="72" t="s">
        <v>73</v>
      </c>
      <c r="D48" s="67">
        <f>D49/E57</f>
        <v>5.3841038941394088E-2</v>
      </c>
      <c r="E48" s="68">
        <f>D48</f>
        <v>5.3841038941394088E-2</v>
      </c>
    </row>
    <row r="49" spans="1:5" ht="39.75" customHeight="1" x14ac:dyDescent="0.25">
      <c r="A49" s="206"/>
      <c r="B49" s="207"/>
      <c r="C49" s="72" t="s">
        <v>74</v>
      </c>
      <c r="D49" s="69">
        <f>Plan1!H50</f>
        <v>4984.4462400000002</v>
      </c>
      <c r="E49" s="70">
        <f>D49</f>
        <v>4984.4462400000002</v>
      </c>
    </row>
    <row r="50" spans="1:5" x14ac:dyDescent="0.25">
      <c r="A50" s="71">
        <v>10</v>
      </c>
      <c r="B50" s="205" t="s">
        <v>42</v>
      </c>
      <c r="C50" s="205"/>
      <c r="D50" s="67"/>
      <c r="E50" s="68"/>
    </row>
    <row r="51" spans="1:5" ht="36.75" customHeight="1" x14ac:dyDescent="0.25">
      <c r="A51" s="206" t="s">
        <v>58</v>
      </c>
      <c r="B51" s="207" t="s">
        <v>44</v>
      </c>
      <c r="C51" s="72" t="s">
        <v>75</v>
      </c>
      <c r="D51" s="67">
        <f>D52/E57</f>
        <v>5.3163495870138612E-2</v>
      </c>
      <c r="E51" s="68">
        <f>D51</f>
        <v>5.3163495870138612E-2</v>
      </c>
    </row>
    <row r="52" spans="1:5" ht="36.75" customHeight="1" x14ac:dyDescent="0.25">
      <c r="A52" s="206"/>
      <c r="B52" s="207"/>
      <c r="C52" s="72" t="s">
        <v>74</v>
      </c>
      <c r="D52" s="77">
        <f>Plan1!H52</f>
        <v>4921.7212799999998</v>
      </c>
      <c r="E52" s="70">
        <f>D52</f>
        <v>4921.7212799999998</v>
      </c>
    </row>
    <row r="53" spans="1:5" x14ac:dyDescent="0.25">
      <c r="A53" s="186" t="s">
        <v>87</v>
      </c>
      <c r="B53" s="187"/>
      <c r="C53" s="76" t="s">
        <v>75</v>
      </c>
      <c r="D53" s="117">
        <f>D45+D48+D51</f>
        <v>0.19628895478739325</v>
      </c>
      <c r="E53" s="68">
        <f>D53</f>
        <v>0.19628895478739325</v>
      </c>
    </row>
    <row r="54" spans="1:5" x14ac:dyDescent="0.25">
      <c r="A54" s="186"/>
      <c r="B54" s="187"/>
      <c r="C54" s="76" t="s">
        <v>74</v>
      </c>
      <c r="D54" s="77">
        <f>D46+D49+D52</f>
        <v>18171.858528000004</v>
      </c>
      <c r="E54" s="122">
        <f>E46+E49+E52</f>
        <v>18171.858528000004</v>
      </c>
    </row>
    <row r="55" spans="1:5" x14ac:dyDescent="0.25">
      <c r="A55" s="192"/>
      <c r="B55" s="193"/>
      <c r="C55" s="193"/>
      <c r="D55" s="193"/>
      <c r="E55" s="194"/>
    </row>
    <row r="56" spans="1:5" x14ac:dyDescent="0.25">
      <c r="A56" s="190" t="s">
        <v>70</v>
      </c>
      <c r="B56" s="191"/>
      <c r="C56" s="78" t="s">
        <v>75</v>
      </c>
      <c r="D56" s="79">
        <f>D17+D28+D39+D53</f>
        <v>0.99999999999999989</v>
      </c>
      <c r="E56" s="80"/>
    </row>
    <row r="57" spans="1:5" x14ac:dyDescent="0.25">
      <c r="A57" s="190"/>
      <c r="B57" s="191"/>
      <c r="C57" s="78" t="s">
        <v>74</v>
      </c>
      <c r="D57" s="75"/>
      <c r="E57" s="123">
        <f>E18+E29+E40+E54</f>
        <v>92577.081312000024</v>
      </c>
    </row>
    <row r="58" spans="1:5" x14ac:dyDescent="0.25">
      <c r="A58" s="84"/>
      <c r="B58" s="47"/>
      <c r="C58" s="47"/>
      <c r="D58" s="47"/>
      <c r="E58" s="85"/>
    </row>
    <row r="59" spans="1:5" x14ac:dyDescent="0.25">
      <c r="A59" s="84"/>
      <c r="B59" s="137"/>
      <c r="C59" s="47"/>
      <c r="D59" s="47"/>
      <c r="E59" s="85"/>
    </row>
    <row r="60" spans="1:5" x14ac:dyDescent="0.25">
      <c r="A60" s="84"/>
      <c r="B60" s="137"/>
      <c r="C60" s="47"/>
      <c r="D60" s="47"/>
      <c r="E60" s="85"/>
    </row>
    <row r="61" spans="1:5" x14ac:dyDescent="0.25">
      <c r="A61" s="84"/>
      <c r="B61" s="136" t="s">
        <v>88</v>
      </c>
      <c r="C61" s="47"/>
      <c r="D61" s="47"/>
      <c r="E61" s="85"/>
    </row>
    <row r="62" spans="1:5" x14ac:dyDescent="0.25">
      <c r="A62" s="84"/>
      <c r="B62" s="137"/>
      <c r="C62" s="47"/>
      <c r="D62" s="47"/>
      <c r="E62" s="85"/>
    </row>
    <row r="63" spans="1:5" x14ac:dyDescent="0.25">
      <c r="A63" s="89"/>
      <c r="B63" s="90"/>
      <c r="C63" s="90"/>
      <c r="D63" s="90"/>
      <c r="E63" s="91"/>
    </row>
    <row r="64" spans="1:5" ht="15.75" thickBot="1" x14ac:dyDescent="0.3">
      <c r="A64" s="92"/>
      <c r="B64" s="93"/>
      <c r="C64" s="93"/>
      <c r="D64" s="93"/>
      <c r="E64" s="94"/>
    </row>
  </sheetData>
  <mergeCells count="51">
    <mergeCell ref="A51:A52"/>
    <mergeCell ref="B51:B52"/>
    <mergeCell ref="A53:B54"/>
    <mergeCell ref="A19:E19"/>
    <mergeCell ref="A30:E30"/>
    <mergeCell ref="A41:E41"/>
    <mergeCell ref="A45:A46"/>
    <mergeCell ref="B45:B46"/>
    <mergeCell ref="B47:C47"/>
    <mergeCell ref="A48:A49"/>
    <mergeCell ref="B48:B49"/>
    <mergeCell ref="B50:C50"/>
    <mergeCell ref="A37:A38"/>
    <mergeCell ref="B37:B38"/>
    <mergeCell ref="A39:B40"/>
    <mergeCell ref="B44:E44"/>
    <mergeCell ref="A12:A13"/>
    <mergeCell ref="B12:B13"/>
    <mergeCell ref="B36:C36"/>
    <mergeCell ref="A26:A27"/>
    <mergeCell ref="B26:B27"/>
    <mergeCell ref="A28:B29"/>
    <mergeCell ref="B22:E22"/>
    <mergeCell ref="A23:A24"/>
    <mergeCell ref="B23:B24"/>
    <mergeCell ref="B25:C25"/>
    <mergeCell ref="B33:E33"/>
    <mergeCell ref="A34:A35"/>
    <mergeCell ref="B34:B35"/>
    <mergeCell ref="C1:E1"/>
    <mergeCell ref="A2:E2"/>
    <mergeCell ref="A3:E3"/>
    <mergeCell ref="A4:E4"/>
    <mergeCell ref="A5:C5"/>
    <mergeCell ref="D5:E5"/>
    <mergeCell ref="B59:B60"/>
    <mergeCell ref="B61:B62"/>
    <mergeCell ref="A6:E6"/>
    <mergeCell ref="A20:E20"/>
    <mergeCell ref="A31:E31"/>
    <mergeCell ref="A42:E42"/>
    <mergeCell ref="A56:B57"/>
    <mergeCell ref="A55:E55"/>
    <mergeCell ref="B14:C14"/>
    <mergeCell ref="A15:A16"/>
    <mergeCell ref="B15:B16"/>
    <mergeCell ref="A17:B18"/>
    <mergeCell ref="B8:E8"/>
    <mergeCell ref="A9:A10"/>
    <mergeCell ref="B9:B10"/>
    <mergeCell ref="B11:C11"/>
  </mergeCells>
  <pageMargins left="0.7" right="0.7" top="0.75" bottom="0.75" header="0.3" footer="0.3"/>
  <pageSetup paperSize="9" scale="9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Plan1</vt:lpstr>
      <vt:lpstr>Plan2</vt:lpstr>
      <vt:lpstr>Plan1!Area_de_impressao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2022-09-22T12:01:05Z</dcterms:modified>
</cp:coreProperties>
</file>