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lliam Obras\Desktop\SANTA ROSA 2021\SANTA ROSA LICITAÇÃO MAIO2021\"/>
    </mc:Choice>
  </mc:AlternateContent>
  <bookViews>
    <workbookView xWindow="0" yWindow="0" windowWidth="24000" windowHeight="9735"/>
  </bookViews>
  <sheets>
    <sheet name="CRONOGRAMA-COM BDI" sheetId="7" r:id="rId1"/>
  </sheets>
  <externalReferences>
    <externalReference r:id="rId2"/>
  </externalReferences>
  <definedNames>
    <definedName name="_xlnm.Print_Area" localSheetId="0">'CRONOGRAMA-COM BDI'!$A$1:$AF$59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5" i="7" l="1"/>
  <c r="C51" i="7"/>
  <c r="C9" i="7"/>
  <c r="C49" i="7"/>
  <c r="C47" i="7"/>
  <c r="C45" i="7"/>
  <c r="C43" i="7"/>
  <c r="C39" i="7"/>
  <c r="C37" i="7"/>
  <c r="C35" i="7"/>
  <c r="C33" i="7"/>
  <c r="C31" i="7"/>
  <c r="C29" i="7"/>
  <c r="C27" i="7"/>
  <c r="C25" i="7"/>
  <c r="C23" i="7"/>
  <c r="C21" i="7"/>
  <c r="C19" i="7"/>
  <c r="C17" i="7"/>
  <c r="C15" i="7"/>
  <c r="C13" i="7"/>
  <c r="D9" i="7" l="1"/>
  <c r="D11" i="7" l="1"/>
  <c r="K11" i="7" s="1"/>
  <c r="H11" i="7"/>
  <c r="I11" i="7"/>
  <c r="J11" i="7"/>
  <c r="T11" i="7"/>
  <c r="T12" i="7" s="1"/>
  <c r="U11" i="7"/>
  <c r="U12" i="7" s="1"/>
  <c r="V11" i="7"/>
  <c r="V12" i="7" s="1"/>
  <c r="M12" i="7"/>
  <c r="N12" i="7"/>
  <c r="O12" i="7"/>
  <c r="P12" i="7"/>
  <c r="Q12" i="7"/>
  <c r="R12" i="7"/>
  <c r="S12" i="7"/>
  <c r="W12" i="7"/>
  <c r="X12" i="7"/>
  <c r="Y12" i="7"/>
  <c r="Z12" i="7"/>
  <c r="AA12" i="7"/>
  <c r="AB12" i="7"/>
  <c r="AC12" i="7"/>
  <c r="AD12" i="7"/>
  <c r="AE12" i="7"/>
  <c r="L11" i="7" l="1"/>
  <c r="F11" i="7" l="1"/>
  <c r="AF11" i="7"/>
  <c r="I12" i="7" l="1"/>
  <c r="H12" i="7"/>
  <c r="J12" i="7"/>
  <c r="K12" i="7"/>
  <c r="L12" i="7"/>
  <c r="AF12" i="7" l="1"/>
  <c r="AD9" i="7" l="1"/>
  <c r="D55" i="7"/>
  <c r="AE55" i="7" s="1"/>
  <c r="D53" i="7"/>
  <c r="L53" i="7" s="1"/>
  <c r="D51" i="7"/>
  <c r="H51" i="7" s="1"/>
  <c r="D49" i="7"/>
  <c r="AE49" i="7" s="1"/>
  <c r="D47" i="7"/>
  <c r="AE47" i="7" s="1"/>
  <c r="D45" i="7"/>
  <c r="AE45" i="7" s="1"/>
  <c r="AF45" i="7" s="1"/>
  <c r="D43" i="7"/>
  <c r="AE43" i="7" s="1"/>
  <c r="D39" i="7"/>
  <c r="X39" i="7" s="1"/>
  <c r="D37" i="7"/>
  <c r="Z37" i="7" s="1"/>
  <c r="D35" i="7"/>
  <c r="Y35" i="7" s="1"/>
  <c r="D33" i="7"/>
  <c r="W33" i="7" s="1"/>
  <c r="D31" i="7"/>
  <c r="W31" i="7" s="1"/>
  <c r="D29" i="7"/>
  <c r="W29" i="7" s="1"/>
  <c r="D27" i="7"/>
  <c r="Y27" i="7" s="1"/>
  <c r="D25" i="7"/>
  <c r="S25" i="7" s="1"/>
  <c r="AF25" i="7" s="1"/>
  <c r="D23" i="7"/>
  <c r="Z23" i="7" s="1"/>
  <c r="D21" i="7"/>
  <c r="W21" i="7" s="1"/>
  <c r="D19" i="7"/>
  <c r="Y19" i="7" s="1"/>
  <c r="D17" i="7"/>
  <c r="Y17" i="7" s="1"/>
  <c r="D15" i="7"/>
  <c r="O15" i="7" s="1"/>
  <c r="D13" i="7"/>
  <c r="R13" i="7" s="1"/>
  <c r="AC9" i="7"/>
  <c r="V53" i="7"/>
  <c r="U53" i="7"/>
  <c r="T53" i="7"/>
  <c r="T51" i="7"/>
  <c r="AB39" i="7"/>
  <c r="AA39" i="7"/>
  <c r="AD35" i="7"/>
  <c r="Y25" i="7"/>
  <c r="AC23" i="7"/>
  <c r="O19" i="7" l="1"/>
  <c r="N27" i="7"/>
  <c r="T19" i="7"/>
  <c r="W27" i="7"/>
  <c r="U19" i="7"/>
  <c r="Z27" i="7"/>
  <c r="Q9" i="7"/>
  <c r="L21" i="7"/>
  <c r="AA35" i="7"/>
  <c r="R9" i="7"/>
  <c r="S21" i="7"/>
  <c r="AB35" i="7"/>
  <c r="AF35" i="7" s="1"/>
  <c r="W9" i="7"/>
  <c r="X21" i="7"/>
  <c r="AC35" i="7"/>
  <c r="X9" i="7"/>
  <c r="Y21" i="7"/>
  <c r="U37" i="7"/>
  <c r="P13" i="7"/>
  <c r="T31" i="7"/>
  <c r="P15" i="7"/>
  <c r="R29" i="7"/>
  <c r="Y31" i="7"/>
  <c r="K9" i="7"/>
  <c r="I19" i="7"/>
  <c r="M21" i="7"/>
  <c r="Q27" i="7"/>
  <c r="U29" i="7"/>
  <c r="Z31" i="7"/>
  <c r="J13" i="7"/>
  <c r="AA29" i="7"/>
  <c r="L9" i="7"/>
  <c r="N19" i="7"/>
  <c r="R21" i="7"/>
  <c r="T27" i="7"/>
  <c r="X29" i="7"/>
  <c r="Z35" i="7"/>
  <c r="M13" i="7"/>
  <c r="S31" i="7"/>
  <c r="I29" i="7"/>
  <c r="S13" i="7"/>
  <c r="Z19" i="7"/>
  <c r="L29" i="7"/>
  <c r="U31" i="7"/>
  <c r="J15" i="7"/>
  <c r="AA19" i="7"/>
  <c r="K27" i="7"/>
  <c r="O29" i="7"/>
  <c r="X31" i="7"/>
  <c r="H53" i="7"/>
  <c r="F55" i="7"/>
  <c r="AF55" i="7"/>
  <c r="I53" i="7"/>
  <c r="J53" i="7"/>
  <c r="K53" i="7"/>
  <c r="I51" i="7"/>
  <c r="AF51" i="7" s="1"/>
  <c r="AD43" i="7"/>
  <c r="V39" i="7"/>
  <c r="Y39" i="7"/>
  <c r="T39" i="7"/>
  <c r="Z39" i="7"/>
  <c r="S39" i="7"/>
  <c r="U39" i="7"/>
  <c r="W39" i="7"/>
  <c r="V37" i="7"/>
  <c r="W37" i="7"/>
  <c r="X37" i="7"/>
  <c r="S37" i="7"/>
  <c r="Y37" i="7"/>
  <c r="T37" i="7"/>
  <c r="S33" i="7"/>
  <c r="Y33" i="7"/>
  <c r="T33" i="7"/>
  <c r="Z33" i="7"/>
  <c r="U33" i="7"/>
  <c r="AA33" i="7"/>
  <c r="V33" i="7"/>
  <c r="AB33" i="7"/>
  <c r="X33" i="7"/>
  <c r="V31" i="7"/>
  <c r="M29" i="7"/>
  <c r="S29" i="7"/>
  <c r="Y29" i="7"/>
  <c r="N29" i="7"/>
  <c r="T29" i="7"/>
  <c r="Z29" i="7"/>
  <c r="J29" i="7"/>
  <c r="P29" i="7"/>
  <c r="V29" i="7"/>
  <c r="AB29" i="7"/>
  <c r="K29" i="7"/>
  <c r="Q29" i="7"/>
  <c r="I27" i="7"/>
  <c r="O27" i="7"/>
  <c r="U27" i="7"/>
  <c r="AA27" i="7"/>
  <c r="J27" i="7"/>
  <c r="P27" i="7"/>
  <c r="V27" i="7"/>
  <c r="AB27" i="7"/>
  <c r="L27" i="7"/>
  <c r="R27" i="7"/>
  <c r="X27" i="7"/>
  <c r="M27" i="7"/>
  <c r="S27" i="7"/>
  <c r="F25" i="7"/>
  <c r="AC26" i="7" s="1"/>
  <c r="F23" i="7"/>
  <c r="K24" i="7" s="1"/>
  <c r="AF23" i="7"/>
  <c r="N21" i="7"/>
  <c r="T21" i="7"/>
  <c r="Z21" i="7"/>
  <c r="I21" i="7"/>
  <c r="O21" i="7"/>
  <c r="U21" i="7"/>
  <c r="AA21" i="7"/>
  <c r="J21" i="7"/>
  <c r="P21" i="7"/>
  <c r="V21" i="7"/>
  <c r="AB21" i="7"/>
  <c r="K21" i="7"/>
  <c r="Q21" i="7"/>
  <c r="P19" i="7"/>
  <c r="V19" i="7"/>
  <c r="Q19" i="7"/>
  <c r="L19" i="7"/>
  <c r="R19" i="7"/>
  <c r="X19" i="7"/>
  <c r="J19" i="7"/>
  <c r="AB19" i="7"/>
  <c r="K19" i="7"/>
  <c r="W19" i="7"/>
  <c r="M19" i="7"/>
  <c r="S19" i="7"/>
  <c r="T17" i="7"/>
  <c r="V17" i="7"/>
  <c r="U17" i="7"/>
  <c r="W17" i="7"/>
  <c r="R17" i="7"/>
  <c r="X17" i="7"/>
  <c r="S17" i="7"/>
  <c r="L15" i="7"/>
  <c r="R15" i="7"/>
  <c r="K15" i="7"/>
  <c r="Q15" i="7"/>
  <c r="S15" i="7"/>
  <c r="N15" i="7"/>
  <c r="M15" i="7"/>
  <c r="N13" i="7"/>
  <c r="O13" i="7"/>
  <c r="K13" i="7"/>
  <c r="Q13" i="7"/>
  <c r="L13" i="7"/>
  <c r="M9" i="7"/>
  <c r="S9" i="7"/>
  <c r="Y9" i="7"/>
  <c r="AE9" i="7"/>
  <c r="AE5" i="7" s="1"/>
  <c r="N9" i="7"/>
  <c r="T9" i="7"/>
  <c r="Z9" i="7"/>
  <c r="O9" i="7"/>
  <c r="U9" i="7"/>
  <c r="AA9" i="7"/>
  <c r="H9" i="7"/>
  <c r="I9" i="7"/>
  <c r="J9" i="7"/>
  <c r="P9" i="7"/>
  <c r="V9" i="7"/>
  <c r="AB9" i="7"/>
  <c r="M56" i="7"/>
  <c r="U56" i="7"/>
  <c r="AD56" i="7"/>
  <c r="N56" i="7"/>
  <c r="F45" i="7"/>
  <c r="V46" i="7" s="1"/>
  <c r="M26" i="7"/>
  <c r="N26" i="7"/>
  <c r="Y26" i="7"/>
  <c r="I26" i="7"/>
  <c r="AD26" i="7"/>
  <c r="R26" i="7"/>
  <c r="F35" i="7"/>
  <c r="Y36" i="7" s="1"/>
  <c r="F53" i="7"/>
  <c r="I54" i="7" s="1"/>
  <c r="F47" i="7"/>
  <c r="AE48" i="7" s="1"/>
  <c r="AF47" i="7"/>
  <c r="F49" i="7"/>
  <c r="AE50" i="7" s="1"/>
  <c r="AF49" i="7"/>
  <c r="R24" i="7"/>
  <c r="AB26" i="7"/>
  <c r="X26" i="7"/>
  <c r="T26" i="7"/>
  <c r="L26" i="7"/>
  <c r="H26" i="7"/>
  <c r="J26" i="7"/>
  <c r="U26" i="7"/>
  <c r="Z26" i="7"/>
  <c r="AE26" i="7"/>
  <c r="I24" i="7"/>
  <c r="Q26" i="7"/>
  <c r="V26" i="7"/>
  <c r="AA26" i="7"/>
  <c r="AB56" i="7"/>
  <c r="X56" i="7"/>
  <c r="T56" i="7"/>
  <c r="P56" i="7"/>
  <c r="L56" i="7"/>
  <c r="H56" i="7"/>
  <c r="AA56" i="7"/>
  <c r="V56" i="7"/>
  <c r="Q56" i="7"/>
  <c r="K56" i="7"/>
  <c r="J56" i="7"/>
  <c r="R56" i="7"/>
  <c r="Y56" i="7"/>
  <c r="AE56" i="7"/>
  <c r="I46" i="7"/>
  <c r="AE46" i="7"/>
  <c r="AF31" i="7" l="1"/>
  <c r="K26" i="7"/>
  <c r="O26" i="7"/>
  <c r="P26" i="7"/>
  <c r="S26" i="7"/>
  <c r="W26" i="7"/>
  <c r="I5" i="7"/>
  <c r="L5" i="7"/>
  <c r="N5" i="7"/>
  <c r="P5" i="7"/>
  <c r="F15" i="7"/>
  <c r="AD16" i="7" s="1"/>
  <c r="AF21" i="7"/>
  <c r="F27" i="7"/>
  <c r="K28" i="7" s="1"/>
  <c r="AF37" i="7"/>
  <c r="F39" i="7"/>
  <c r="S40" i="7" s="1"/>
  <c r="AF53" i="7"/>
  <c r="O46" i="7"/>
  <c r="X24" i="7"/>
  <c r="W5" i="7"/>
  <c r="AF29" i="7"/>
  <c r="AF33" i="7"/>
  <c r="F19" i="7"/>
  <c r="M20" i="7" s="1"/>
  <c r="F29" i="7"/>
  <c r="K30" i="7" s="1"/>
  <c r="AF39" i="7"/>
  <c r="J5" i="7"/>
  <c r="O5" i="7"/>
  <c r="F21" i="7"/>
  <c r="M22" i="7" s="1"/>
  <c r="F33" i="7"/>
  <c r="S34" i="7" s="1"/>
  <c r="U24" i="7"/>
  <c r="H5" i="7"/>
  <c r="H6" i="7" s="1"/>
  <c r="I6" i="7" s="1"/>
  <c r="AF15" i="7"/>
  <c r="AB5" i="7"/>
  <c r="W56" i="7"/>
  <c r="O56" i="7"/>
  <c r="I56" i="7"/>
  <c r="AC56" i="7"/>
  <c r="Z56" i="7"/>
  <c r="S56" i="7"/>
  <c r="F51" i="7"/>
  <c r="R46" i="7"/>
  <c r="AF43" i="7"/>
  <c r="F43" i="7"/>
  <c r="AE40" i="7"/>
  <c r="P40" i="7"/>
  <c r="AB40" i="7"/>
  <c r="Y5" i="7"/>
  <c r="F37" i="7"/>
  <c r="Y38" i="7" s="1"/>
  <c r="AA5" i="7"/>
  <c r="X5" i="7"/>
  <c r="F31" i="7"/>
  <c r="V5" i="7"/>
  <c r="Z5" i="7"/>
  <c r="Q5" i="7"/>
  <c r="V28" i="7"/>
  <c r="AF27" i="7"/>
  <c r="Z24" i="7"/>
  <c r="V24" i="7"/>
  <c r="AE24" i="7"/>
  <c r="M24" i="7"/>
  <c r="AD24" i="7"/>
  <c r="W24" i="7"/>
  <c r="Y24" i="7"/>
  <c r="H24" i="7"/>
  <c r="Q24" i="7"/>
  <c r="P24" i="7"/>
  <c r="S24" i="7"/>
  <c r="L24" i="7"/>
  <c r="T24" i="7"/>
  <c r="J24" i="7"/>
  <c r="AB24" i="7"/>
  <c r="AA24" i="7"/>
  <c r="O24" i="7"/>
  <c r="AC24" i="7"/>
  <c r="N24" i="7"/>
  <c r="T5" i="7"/>
  <c r="AF19" i="7"/>
  <c r="AF17" i="7"/>
  <c r="F17" i="7"/>
  <c r="H18" i="7" s="1"/>
  <c r="U5" i="7"/>
  <c r="S5" i="7"/>
  <c r="R5" i="7"/>
  <c r="M16" i="7"/>
  <c r="M5" i="7"/>
  <c r="AF13" i="7"/>
  <c r="F13" i="7"/>
  <c r="AA14" i="7" s="1"/>
  <c r="AB46" i="7"/>
  <c r="U46" i="7"/>
  <c r="M46" i="7"/>
  <c r="AA46" i="7"/>
  <c r="S46" i="7"/>
  <c r="L46" i="7"/>
  <c r="X46" i="7"/>
  <c r="Q46" i="7"/>
  <c r="K46" i="7"/>
  <c r="AC46" i="7"/>
  <c r="W46" i="7"/>
  <c r="P46" i="7"/>
  <c r="H46" i="7"/>
  <c r="Y46" i="7"/>
  <c r="J46" i="7"/>
  <c r="Z46" i="7"/>
  <c r="T46" i="7"/>
  <c r="N46" i="7"/>
  <c r="AD46" i="7"/>
  <c r="T40" i="7"/>
  <c r="Q40" i="7"/>
  <c r="U40" i="7"/>
  <c r="AC40" i="7"/>
  <c r="I40" i="7"/>
  <c r="AD40" i="7"/>
  <c r="J40" i="7"/>
  <c r="O40" i="7"/>
  <c r="AC36" i="7"/>
  <c r="AD36" i="7"/>
  <c r="Z36" i="7"/>
  <c r="P30" i="7"/>
  <c r="U28" i="7"/>
  <c r="Y28" i="7"/>
  <c r="H28" i="7"/>
  <c r="AD28" i="7"/>
  <c r="J28" i="7"/>
  <c r="S22" i="7"/>
  <c r="T22" i="7"/>
  <c r="AC20" i="7"/>
  <c r="AB20" i="7"/>
  <c r="Z18" i="7"/>
  <c r="J16" i="7"/>
  <c r="H16" i="7"/>
  <c r="S16" i="7"/>
  <c r="P16" i="7"/>
  <c r="U16" i="7"/>
  <c r="Y16" i="7"/>
  <c r="L16" i="7"/>
  <c r="O16" i="7"/>
  <c r="K16" i="7"/>
  <c r="N16" i="7"/>
  <c r="H54" i="7"/>
  <c r="Y22" i="7"/>
  <c r="AB22" i="7"/>
  <c r="L22" i="7"/>
  <c r="AB50" i="7"/>
  <c r="X50" i="7"/>
  <c r="T50" i="7"/>
  <c r="P50" i="7"/>
  <c r="L50" i="7"/>
  <c r="H50" i="7"/>
  <c r="Z50" i="7"/>
  <c r="U50" i="7"/>
  <c r="O50" i="7"/>
  <c r="J50" i="7"/>
  <c r="Y50" i="7"/>
  <c r="R50" i="7"/>
  <c r="K50" i="7"/>
  <c r="AD50" i="7"/>
  <c r="W50" i="7"/>
  <c r="Q50" i="7"/>
  <c r="I50" i="7"/>
  <c r="AC50" i="7"/>
  <c r="V50" i="7"/>
  <c r="N50" i="7"/>
  <c r="AA50" i="7"/>
  <c r="S50" i="7"/>
  <c r="M50" i="7"/>
  <c r="AC48" i="7"/>
  <c r="Y48" i="7"/>
  <c r="U48" i="7"/>
  <c r="Q48" i="7"/>
  <c r="M48" i="7"/>
  <c r="I48" i="7"/>
  <c r="AB48" i="7"/>
  <c r="W48" i="7"/>
  <c r="R48" i="7"/>
  <c r="L48" i="7"/>
  <c r="Z48" i="7"/>
  <c r="S48" i="7"/>
  <c r="K48" i="7"/>
  <c r="X48" i="7"/>
  <c r="P48" i="7"/>
  <c r="J48" i="7"/>
  <c r="AD48" i="7"/>
  <c r="V48" i="7"/>
  <c r="O48" i="7"/>
  <c r="H48" i="7"/>
  <c r="AA48" i="7"/>
  <c r="T48" i="7"/>
  <c r="N48" i="7"/>
  <c r="AA22" i="7"/>
  <c r="K22" i="7"/>
  <c r="AC54" i="7"/>
  <c r="Y54" i="7"/>
  <c r="Q54" i="7"/>
  <c r="M54" i="7"/>
  <c r="AD54" i="7"/>
  <c r="X54" i="7"/>
  <c r="S54" i="7"/>
  <c r="N54" i="7"/>
  <c r="AA54" i="7"/>
  <c r="T54" i="7"/>
  <c r="Z54" i="7"/>
  <c r="R54" i="7"/>
  <c r="K54" i="7"/>
  <c r="AE54" i="7"/>
  <c r="W54" i="7"/>
  <c r="P54" i="7"/>
  <c r="J54" i="7"/>
  <c r="AB54" i="7"/>
  <c r="V54" i="7"/>
  <c r="O54" i="7"/>
  <c r="H22" i="7"/>
  <c r="AD22" i="7"/>
  <c r="N22" i="7"/>
  <c r="AC22" i="7"/>
  <c r="R22" i="7"/>
  <c r="V22" i="7"/>
  <c r="Q22" i="7"/>
  <c r="Z22" i="7"/>
  <c r="U22" i="7"/>
  <c r="O22" i="7"/>
  <c r="AE22" i="7"/>
  <c r="J22" i="7"/>
  <c r="U54" i="7"/>
  <c r="X22" i="7"/>
  <c r="W22" i="7"/>
  <c r="L54" i="7"/>
  <c r="U36" i="7"/>
  <c r="Q36" i="7"/>
  <c r="M36" i="7"/>
  <c r="I36" i="7"/>
  <c r="AE36" i="7"/>
  <c r="T36" i="7"/>
  <c r="O36" i="7"/>
  <c r="J36" i="7"/>
  <c r="X36" i="7"/>
  <c r="R36" i="7"/>
  <c r="K36" i="7"/>
  <c r="W36" i="7"/>
  <c r="P36" i="7"/>
  <c r="H36" i="7"/>
  <c r="AB36" i="7"/>
  <c r="V36" i="7"/>
  <c r="N36" i="7"/>
  <c r="AA36" i="7"/>
  <c r="S36" i="7"/>
  <c r="L36" i="7"/>
  <c r="I22" i="7"/>
  <c r="M34" i="7" l="1"/>
  <c r="U20" i="7"/>
  <c r="R20" i="7"/>
  <c r="Z40" i="7"/>
  <c r="AF26" i="7"/>
  <c r="M40" i="7"/>
  <c r="AA40" i="7"/>
  <c r="N40" i="7"/>
  <c r="H40" i="7"/>
  <c r="Y40" i="7"/>
  <c r="V40" i="7"/>
  <c r="K40" i="7"/>
  <c r="R40" i="7"/>
  <c r="L40" i="7"/>
  <c r="X40" i="7"/>
  <c r="V30" i="7"/>
  <c r="AC28" i="7"/>
  <c r="S28" i="7"/>
  <c r="T28" i="7"/>
  <c r="X28" i="7"/>
  <c r="R28" i="7"/>
  <c r="O28" i="7"/>
  <c r="P28" i="7"/>
  <c r="L28" i="7"/>
  <c r="AE28" i="7"/>
  <c r="W28" i="7"/>
  <c r="Q28" i="7"/>
  <c r="Z28" i="7"/>
  <c r="AA28" i="7"/>
  <c r="N28" i="7"/>
  <c r="AB28" i="7"/>
  <c r="M28" i="7"/>
  <c r="I28" i="7"/>
  <c r="K20" i="7"/>
  <c r="Q20" i="7"/>
  <c r="X16" i="7"/>
  <c r="W16" i="7"/>
  <c r="V16" i="7"/>
  <c r="R16" i="7"/>
  <c r="Z16" i="7"/>
  <c r="AE16" i="7"/>
  <c r="I16" i="7"/>
  <c r="Q16" i="7"/>
  <c r="T16" i="7"/>
  <c r="AC16" i="7"/>
  <c r="AA16" i="7"/>
  <c r="AB16" i="7"/>
  <c r="J6" i="7"/>
  <c r="W40" i="7"/>
  <c r="AC34" i="7"/>
  <c r="R34" i="7"/>
  <c r="N34" i="7"/>
  <c r="W34" i="7"/>
  <c r="AA34" i="7"/>
  <c r="V34" i="7"/>
  <c r="AD34" i="7"/>
  <c r="L34" i="7"/>
  <c r="Q34" i="7"/>
  <c r="P22" i="7"/>
  <c r="Y34" i="7"/>
  <c r="I34" i="7"/>
  <c r="T34" i="7"/>
  <c r="P34" i="7"/>
  <c r="AB34" i="7"/>
  <c r="AF24" i="7"/>
  <c r="AF56" i="7"/>
  <c r="O30" i="7"/>
  <c r="AC30" i="7"/>
  <c r="L18" i="7"/>
  <c r="O20" i="7"/>
  <c r="J20" i="7"/>
  <c r="Y20" i="7"/>
  <c r="Y30" i="7"/>
  <c r="O34" i="7"/>
  <c r="H34" i="7"/>
  <c r="AE34" i="7"/>
  <c r="U30" i="7"/>
  <c r="N30" i="7"/>
  <c r="AD14" i="7"/>
  <c r="H20" i="7"/>
  <c r="S20" i="7"/>
  <c r="AA30" i="7"/>
  <c r="X30" i="7"/>
  <c r="R30" i="7"/>
  <c r="W30" i="7"/>
  <c r="Z30" i="7"/>
  <c r="AD30" i="7"/>
  <c r="AD20" i="7"/>
  <c r="X20" i="7"/>
  <c r="S30" i="7"/>
  <c r="L30" i="7"/>
  <c r="AE20" i="7"/>
  <c r="K34" i="7"/>
  <c r="X34" i="7"/>
  <c r="J30" i="7"/>
  <c r="H30" i="7"/>
  <c r="Z20" i="7"/>
  <c r="W20" i="7"/>
  <c r="P20" i="7"/>
  <c r="M30" i="7"/>
  <c r="AB30" i="7"/>
  <c r="AF46" i="7"/>
  <c r="V20" i="7"/>
  <c r="AE30" i="7"/>
  <c r="N20" i="7"/>
  <c r="T20" i="7"/>
  <c r="AA20" i="7"/>
  <c r="T30" i="7"/>
  <c r="U34" i="7"/>
  <c r="J34" i="7"/>
  <c r="Q30" i="7"/>
  <c r="L20" i="7"/>
  <c r="I20" i="7"/>
  <c r="I30" i="7"/>
  <c r="Z34" i="7"/>
  <c r="AC52" i="7"/>
  <c r="Z52" i="7"/>
  <c r="X52" i="7"/>
  <c r="V52" i="7"/>
  <c r="Y52" i="7"/>
  <c r="O52" i="7"/>
  <c r="R52" i="7"/>
  <c r="AE52" i="7"/>
  <c r="U52" i="7"/>
  <c r="J52" i="7"/>
  <c r="K52" i="7"/>
  <c r="AB52" i="7"/>
  <c r="L52" i="7"/>
  <c r="Q52" i="7"/>
  <c r="AA52" i="7"/>
  <c r="AD52" i="7"/>
  <c r="H52" i="7"/>
  <c r="T52" i="7"/>
  <c r="W52" i="7"/>
  <c r="I52" i="7"/>
  <c r="M52" i="7"/>
  <c r="S52" i="7"/>
  <c r="N52" i="7"/>
  <c r="P52" i="7"/>
  <c r="J44" i="7"/>
  <c r="O44" i="7"/>
  <c r="H44" i="7"/>
  <c r="N44" i="7"/>
  <c r="AD44" i="7"/>
  <c r="AC44" i="7"/>
  <c r="T44" i="7"/>
  <c r="I44" i="7"/>
  <c r="Y44" i="7"/>
  <c r="K44" i="7"/>
  <c r="V44" i="7"/>
  <c r="Z44" i="7"/>
  <c r="P44" i="7"/>
  <c r="AE44" i="7"/>
  <c r="AA44" i="7"/>
  <c r="L44" i="7"/>
  <c r="S44" i="7"/>
  <c r="M44" i="7"/>
  <c r="U44" i="7"/>
  <c r="X44" i="7"/>
  <c r="W44" i="7"/>
  <c r="R44" i="7"/>
  <c r="AB44" i="7"/>
  <c r="Q44" i="7"/>
  <c r="N38" i="7"/>
  <c r="J38" i="7"/>
  <c r="L38" i="7"/>
  <c r="U38" i="7"/>
  <c r="AD38" i="7"/>
  <c r="T38" i="7"/>
  <c r="AC38" i="7"/>
  <c r="H38" i="7"/>
  <c r="AB38" i="7"/>
  <c r="AA38" i="7"/>
  <c r="AE38" i="7"/>
  <c r="Q38" i="7"/>
  <c r="R38" i="7"/>
  <c r="O38" i="7"/>
  <c r="I38" i="7"/>
  <c r="X38" i="7"/>
  <c r="P38" i="7"/>
  <c r="M38" i="7"/>
  <c r="K38" i="7"/>
  <c r="V38" i="7"/>
  <c r="Z38" i="7"/>
  <c r="W38" i="7"/>
  <c r="S38" i="7"/>
  <c r="Y32" i="7"/>
  <c r="W32" i="7"/>
  <c r="N32" i="7"/>
  <c r="L32" i="7"/>
  <c r="Q32" i="7"/>
  <c r="S32" i="7"/>
  <c r="I32" i="7"/>
  <c r="H32" i="7"/>
  <c r="K32" i="7"/>
  <c r="U32" i="7"/>
  <c r="M32" i="7"/>
  <c r="X32" i="7"/>
  <c r="P32" i="7"/>
  <c r="AA32" i="7"/>
  <c r="J32" i="7"/>
  <c r="AC32" i="7"/>
  <c r="AE32" i="7"/>
  <c r="AD32" i="7"/>
  <c r="R32" i="7"/>
  <c r="Z32" i="7"/>
  <c r="T32" i="7"/>
  <c r="AB32" i="7"/>
  <c r="O32" i="7"/>
  <c r="V32" i="7"/>
  <c r="AB18" i="7"/>
  <c r="M18" i="7"/>
  <c r="Q18" i="7"/>
  <c r="O18" i="7"/>
  <c r="N18" i="7"/>
  <c r="P18" i="7"/>
  <c r="Y18" i="7"/>
  <c r="K18" i="7"/>
  <c r="J18" i="7"/>
  <c r="W18" i="7"/>
  <c r="S18" i="7"/>
  <c r="AD18" i="7"/>
  <c r="I18" i="7"/>
  <c r="T18" i="7"/>
  <c r="AE18" i="7"/>
  <c r="U18" i="7"/>
  <c r="R18" i="7"/>
  <c r="AA18" i="7"/>
  <c r="AC18" i="7"/>
  <c r="X18" i="7"/>
  <c r="V18" i="7"/>
  <c r="W14" i="7"/>
  <c r="R14" i="7"/>
  <c r="Z14" i="7"/>
  <c r="M14" i="7"/>
  <c r="P14" i="7"/>
  <c r="S14" i="7"/>
  <c r="J14" i="7"/>
  <c r="AB14" i="7"/>
  <c r="U14" i="7"/>
  <c r="V14" i="7"/>
  <c r="K14" i="7"/>
  <c r="H14" i="7"/>
  <c r="L14" i="7"/>
  <c r="T14" i="7"/>
  <c r="X14" i="7"/>
  <c r="I14" i="7"/>
  <c r="O14" i="7"/>
  <c r="AE14" i="7"/>
  <c r="Y14" i="7"/>
  <c r="AC14" i="7"/>
  <c r="N14" i="7"/>
  <c r="Q14" i="7"/>
  <c r="AF36" i="7"/>
  <c r="AF22" i="7"/>
  <c r="AF48" i="7"/>
  <c r="AF50" i="7"/>
  <c r="AF54" i="7"/>
  <c r="AF28" i="7" l="1"/>
  <c r="AF40" i="7"/>
  <c r="AF16" i="7"/>
  <c r="AF20" i="7"/>
  <c r="AF34" i="7"/>
  <c r="AF30" i="7"/>
  <c r="AF52" i="7"/>
  <c r="AF44" i="7"/>
  <c r="AF38" i="7"/>
  <c r="AF32" i="7"/>
  <c r="AF18" i="7"/>
  <c r="AF14" i="7"/>
  <c r="K5" i="7" l="1"/>
  <c r="K6" i="7" s="1"/>
  <c r="L6" i="7" s="1"/>
  <c r="M6" i="7" s="1"/>
  <c r="N6" i="7" s="1"/>
  <c r="O6" i="7" s="1"/>
  <c r="P6" i="7" s="1"/>
  <c r="Q6" i="7" s="1"/>
  <c r="R6" i="7" s="1"/>
  <c r="S6" i="7" s="1"/>
  <c r="T6" i="7" s="1"/>
  <c r="U6" i="7" s="1"/>
  <c r="V6" i="7" s="1"/>
  <c r="W6" i="7" s="1"/>
  <c r="X6" i="7" s="1"/>
  <c r="Y6" i="7" s="1"/>
  <c r="Z6" i="7" s="1"/>
  <c r="AA6" i="7" s="1"/>
  <c r="AB6" i="7" s="1"/>
  <c r="AF9" i="7"/>
  <c r="F9" i="7"/>
  <c r="AE10" i="7" l="1"/>
  <c r="AA10" i="7"/>
  <c r="W10" i="7"/>
  <c r="S10" i="7"/>
  <c r="O10" i="7"/>
  <c r="K10" i="7"/>
  <c r="AC10" i="7"/>
  <c r="Y10" i="7"/>
  <c r="U10" i="7"/>
  <c r="Q10" i="7"/>
  <c r="M10" i="7"/>
  <c r="I10" i="7"/>
  <c r="AD10" i="7"/>
  <c r="Z10" i="7"/>
  <c r="V10" i="7"/>
  <c r="R10" i="7"/>
  <c r="N10" i="7"/>
  <c r="J10" i="7"/>
  <c r="AB10" i="7"/>
  <c r="X10" i="7"/>
  <c r="T10" i="7"/>
  <c r="P10" i="7"/>
  <c r="L10" i="7"/>
  <c r="H10" i="7"/>
  <c r="AF10" i="7" l="1"/>
  <c r="C41" i="7" l="1"/>
  <c r="C57" i="7" l="1"/>
  <c r="E41" i="7" s="1"/>
  <c r="D41" i="7"/>
  <c r="AD41" i="7" l="1"/>
  <c r="D57" i="7"/>
  <c r="H3" i="7" s="1"/>
  <c r="AC41" i="7"/>
  <c r="E23" i="7"/>
  <c r="E21" i="7"/>
  <c r="E17" i="7"/>
  <c r="E55" i="7"/>
  <c r="E39" i="7"/>
  <c r="E53" i="7"/>
  <c r="E37" i="7"/>
  <c r="E47" i="7"/>
  <c r="E19" i="7"/>
  <c r="E45" i="7"/>
  <c r="E9" i="7"/>
  <c r="E33" i="7"/>
  <c r="E29" i="7"/>
  <c r="E51" i="7"/>
  <c r="E11" i="7"/>
  <c r="E27" i="7"/>
  <c r="E13" i="7"/>
  <c r="E25" i="7"/>
  <c r="E31" i="7"/>
  <c r="E49" i="7"/>
  <c r="E35" i="7"/>
  <c r="E15" i="7"/>
  <c r="E43" i="7"/>
  <c r="AF41" i="7" l="1"/>
  <c r="AF57" i="7" s="1"/>
  <c r="F41" i="7"/>
  <c r="AC5" i="7"/>
  <c r="AC6" i="7" s="1"/>
  <c r="AD6" i="7" s="1"/>
  <c r="AE6" i="7" s="1"/>
  <c r="AC42" i="7"/>
  <c r="E57" i="7"/>
  <c r="AD5" i="7"/>
  <c r="AD42" i="7"/>
  <c r="AB42" i="7" l="1"/>
  <c r="W42" i="7"/>
  <c r="L42" i="7"/>
  <c r="N42" i="7"/>
  <c r="AE42" i="7"/>
  <c r="S42" i="7"/>
  <c r="Z42" i="7"/>
  <c r="T42" i="7"/>
  <c r="AA42" i="7"/>
  <c r="R42" i="7"/>
  <c r="I42" i="7"/>
  <c r="P42" i="7"/>
  <c r="V42" i="7"/>
  <c r="J42" i="7"/>
  <c r="O42" i="7"/>
  <c r="Q42" i="7"/>
  <c r="U42" i="7"/>
  <c r="M42" i="7"/>
  <c r="H42" i="7"/>
  <c r="K42" i="7"/>
  <c r="X42" i="7"/>
  <c r="Y42" i="7"/>
  <c r="F57" i="7"/>
  <c r="AF58" i="7"/>
  <c r="AF42" i="7" l="1"/>
  <c r="R58" i="7"/>
  <c r="V58" i="7"/>
  <c r="AE58" i="7"/>
  <c r="S58" i="7"/>
  <c r="U58" i="7"/>
  <c r="AD58" i="7"/>
  <c r="N58" i="7"/>
  <c r="X58" i="7"/>
  <c r="AC58" i="7"/>
  <c r="W58" i="7"/>
  <c r="Y58" i="7"/>
  <c r="T58" i="7"/>
  <c r="Q58" i="7"/>
  <c r="H58" i="7"/>
  <c r="AB58" i="7"/>
  <c r="Z58" i="7"/>
  <c r="L58" i="7"/>
  <c r="K58" i="7"/>
  <c r="O58" i="7"/>
  <c r="M58" i="7"/>
  <c r="I58" i="7"/>
  <c r="J58" i="7"/>
  <c r="P58" i="7"/>
  <c r="AA58" i="7"/>
</calcChain>
</file>

<file path=xl/comments1.xml><?xml version="1.0" encoding="utf-8"?>
<comments xmlns="http://schemas.openxmlformats.org/spreadsheetml/2006/main">
  <authors>
    <author>Luiza Moura Cardoso</author>
  </authors>
  <commentList>
    <comment ref="A8" authorId="0" shapeId="0">
      <text>
        <r>
          <rPr>
            <b/>
            <sz val="9"/>
            <color indexed="81"/>
            <rFont val="Segoe UI"/>
            <family val="2"/>
          </rPr>
          <t>Etapas em ordem de execução. Assim a "Etapa 1" é a primeira a ser executada.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" authorId="0" shapeId="0">
      <text>
        <r>
          <rPr>
            <b/>
            <sz val="9"/>
            <color indexed="81"/>
            <rFont val="Segoe UI"/>
            <family val="2"/>
          </rPr>
          <t>Colocar um nome que identifica a etapa, colocando-as em ordem de execução. 
Quanto mais linhas, maior o detalhamento do cronograma.</t>
        </r>
      </text>
    </comment>
    <comment ref="F8" authorId="0" shapeId="0">
      <text>
        <r>
          <rPr>
            <b/>
            <sz val="9"/>
            <color indexed="81"/>
            <rFont val="Segoe UI"/>
            <family val="2"/>
          </rPr>
          <t>Nesta coluna é mostrado o custo total para executar a etapa da obra.
Calculado automaticamente, com a soma dos gastos em cada mês daquela etapa.</t>
        </r>
      </text>
    </comment>
  </commentList>
</comments>
</file>

<file path=xl/sharedStrings.xml><?xml version="1.0" encoding="utf-8"?>
<sst xmlns="http://schemas.openxmlformats.org/spreadsheetml/2006/main" count="63" uniqueCount="63">
  <si>
    <t xml:space="preserve">Total do mês   </t>
  </si>
  <si>
    <t xml:space="preserve">Total acumulado   </t>
  </si>
  <si>
    <t>Etapa</t>
  </si>
  <si>
    <t>Descrição da Etapa</t>
  </si>
  <si>
    <t>SERVIÇOS PRELIMINARES E GERAIS</t>
  </si>
  <si>
    <t>CRONOGRAMA FÍSICO-FINANCEIRO</t>
  </si>
  <si>
    <t>INÍCIO</t>
  </si>
  <si>
    <t>FIM PREVISTO</t>
  </si>
  <si>
    <t>VALOR TOTAL PREVISTO</t>
  </si>
  <si>
    <t>FUNDAÇÕES</t>
  </si>
  <si>
    <t>ESTRUTURA</t>
  </si>
  <si>
    <t>ALVENARIAS E DIVISÓRIAS</t>
  </si>
  <si>
    <t>COBERTURAS</t>
  </si>
  <si>
    <t>INSTALAÇÕES HIDROSSANITÁRIAS</t>
  </si>
  <si>
    <t>INSTALAÇÕES DE COMBATE AO INCÊNDIO</t>
  </si>
  <si>
    <t>SPDA</t>
  </si>
  <si>
    <t>ENTRADA DE ENERGIA</t>
  </si>
  <si>
    <t>INSTALAÇÕES ELÉTRICAS</t>
  </si>
  <si>
    <t>TELECOMUNICAÇÕES</t>
  </si>
  <si>
    <t>PISO</t>
  </si>
  <si>
    <t>REVESTIMENTOS</t>
  </si>
  <si>
    <t>PINTURA</t>
  </si>
  <si>
    <t>ESQUADRIAS</t>
  </si>
  <si>
    <t>SOLEIRAS E PEITORIS</t>
  </si>
  <si>
    <t>VIDROS E ESPELHOS</t>
  </si>
  <si>
    <t>GRADES, PORTÕES, MUROS DE DIVISA, CORRIMÃOS, GUARDA-CORPOS E ÁREA EXTERNA</t>
  </si>
  <si>
    <t>EQUIPAMENTOS</t>
  </si>
  <si>
    <t>PAISAGISMO</t>
  </si>
  <si>
    <t>ACESSIBILIDADE</t>
  </si>
  <si>
    <t>TERRAPLENAGEM</t>
  </si>
  <si>
    <t>CONTENÇÕES/MURO DE ARRIMO</t>
  </si>
  <si>
    <t>LIMPEZA</t>
  </si>
  <si>
    <t>Total Parcial
(R$)</t>
  </si>
  <si>
    <t>Total Previsto (R$)</t>
  </si>
  <si>
    <t>TOTAL</t>
  </si>
  <si>
    <t>MÊS 1</t>
  </si>
  <si>
    <t>MÊS 2</t>
  </si>
  <si>
    <t>MÊS 3</t>
  </si>
  <si>
    <t>MÊS 4</t>
  </si>
  <si>
    <t>MÊS 6</t>
  </si>
  <si>
    <t>MÊS 7</t>
  </si>
  <si>
    <t>MÊS 8</t>
  </si>
  <si>
    <t>MÊS 9</t>
  </si>
  <si>
    <t>MÊS 10</t>
  </si>
  <si>
    <t>MÊS 11</t>
  </si>
  <si>
    <t>MÊS 12</t>
  </si>
  <si>
    <t>% DA OBRA</t>
  </si>
  <si>
    <t>MÊS 5</t>
  </si>
  <si>
    <t>TOTAIS</t>
  </si>
  <si>
    <t>OBRA: ESCOLA SANTA ROSA</t>
  </si>
  <si>
    <t>Total Previsto Com BDI (R$)</t>
  </si>
  <si>
    <t>MÊS 13</t>
  </si>
  <si>
    <t>MÊS 14</t>
  </si>
  <si>
    <t>MÊS 15</t>
  </si>
  <si>
    <t>MÊS 16</t>
  </si>
  <si>
    <t>MÊS 17</t>
  </si>
  <si>
    <t>MÊS 18</t>
  </si>
  <si>
    <t>MÊS 19</t>
  </si>
  <si>
    <t>MÊS 20</t>
  </si>
  <si>
    <t>MÊS 21</t>
  </si>
  <si>
    <t>MÊS 22</t>
  </si>
  <si>
    <t>MÊS 23</t>
  </si>
  <si>
    <t>MÊS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</si>
</sst>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AEB"/>
        <bgColor indexed="64"/>
      </patternFill>
    </fill>
    <fill>
      <patternFill patternType="solid">
        <fgColor rgb="FFB8AE9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medium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medium">
        <color indexed="64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2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4" fontId="0" fillId="2" borderId="1" xfId="2" applyFont="1" applyFill="1" applyBorder="1" applyAlignment="1">
      <alignment horizontal="center" vertical="center"/>
    </xf>
    <xf numFmtId="164" fontId="5" fillId="0" borderId="1" xfId="3" applyNumberFormat="1" applyFont="1" applyBorder="1" applyAlignment="1">
      <alignment horizontal="center" vertical="center"/>
    </xf>
    <xf numFmtId="164" fontId="5" fillId="0" borderId="0" xfId="3" applyNumberFormat="1" applyFont="1" applyAlignment="1">
      <alignment horizontal="center" vertical="center"/>
    </xf>
    <xf numFmtId="44" fontId="2" fillId="5" borderId="1" xfId="2" applyFont="1" applyFill="1" applyBorder="1" applyAlignment="1">
      <alignment horizontal="center" vertical="center" wrapText="1"/>
    </xf>
    <xf numFmtId="44" fontId="0" fillId="0" borderId="11" xfId="2" applyFont="1" applyBorder="1" applyAlignment="1">
      <alignment horizontal="center" vertical="center"/>
    </xf>
    <xf numFmtId="17" fontId="2" fillId="3" borderId="11" xfId="0" applyNumberFormat="1" applyFont="1" applyFill="1" applyBorder="1" applyAlignment="1">
      <alignment horizontal="center" vertical="center" wrapText="1"/>
    </xf>
    <xf numFmtId="44" fontId="0" fillId="2" borderId="11" xfId="2" applyFont="1" applyFill="1" applyBorder="1" applyAlignment="1">
      <alignment horizontal="center" vertical="center"/>
    </xf>
    <xf numFmtId="164" fontId="5" fillId="0" borderId="11" xfId="3" applyNumberFormat="1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 applyAlignment="1">
      <alignment horizontal="center" vertical="center"/>
    </xf>
    <xf numFmtId="0" fontId="0" fillId="6" borderId="0" xfId="0" applyFill="1" applyBorder="1"/>
    <xf numFmtId="0" fontId="0" fillId="6" borderId="0" xfId="2" applyNumberFormat="1" applyFont="1" applyFill="1" applyBorder="1" applyAlignment="1">
      <alignment horizontal="center" vertical="center"/>
    </xf>
    <xf numFmtId="164" fontId="5" fillId="6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9" fillId="5" borderId="13" xfId="0" applyFont="1" applyFill="1" applyBorder="1" applyAlignment="1">
      <alignment horizontal="right" vertical="center"/>
    </xf>
    <xf numFmtId="0" fontId="0" fillId="0" borderId="0" xfId="0" applyAlignment="1">
      <alignment wrapText="1"/>
    </xf>
    <xf numFmtId="43" fontId="0" fillId="0" borderId="0" xfId="1" applyFont="1" applyAlignment="1">
      <alignment horizontal="center" vertical="center"/>
    </xf>
    <xf numFmtId="43" fontId="2" fillId="5" borderId="1" xfId="1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7" xfId="0" applyFill="1" applyBorder="1"/>
    <xf numFmtId="44" fontId="3" fillId="5" borderId="0" xfId="0" applyNumberFormat="1" applyFont="1" applyFill="1" applyBorder="1"/>
    <xf numFmtId="44" fontId="0" fillId="0" borderId="19" xfId="2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0" fillId="0" borderId="0" xfId="2" applyFont="1" applyBorder="1" applyAlignment="1">
      <alignment horizontal="center" vertical="center" wrapText="1"/>
    </xf>
    <xf numFmtId="44" fontId="0" fillId="0" borderId="0" xfId="2" applyFont="1" applyBorder="1" applyAlignment="1">
      <alignment horizontal="center" vertical="center"/>
    </xf>
    <xf numFmtId="43" fontId="0" fillId="0" borderId="0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 wrapText="1"/>
    </xf>
    <xf numFmtId="17" fontId="2" fillId="3" borderId="22" xfId="0" applyNumberFormat="1" applyFont="1" applyFill="1" applyBorder="1" applyAlignment="1">
      <alignment horizontal="center" vertical="center" wrapText="1"/>
    </xf>
    <xf numFmtId="44" fontId="0" fillId="2" borderId="19" xfId="2" applyFont="1" applyFill="1" applyBorder="1" applyAlignment="1">
      <alignment horizontal="center" vertical="center"/>
    </xf>
    <xf numFmtId="164" fontId="5" fillId="0" borderId="22" xfId="3" applyNumberFormat="1" applyFont="1" applyBorder="1" applyAlignment="1">
      <alignment horizontal="center" vertical="center"/>
    </xf>
    <xf numFmtId="164" fontId="5" fillId="0" borderId="19" xfId="3" applyNumberFormat="1" applyFont="1" applyBorder="1" applyAlignment="1">
      <alignment horizontal="center" vertical="center"/>
    </xf>
    <xf numFmtId="44" fontId="3" fillId="2" borderId="19" xfId="2" applyFont="1" applyFill="1" applyBorder="1" applyAlignment="1">
      <alignment horizontal="center" vertical="center"/>
    </xf>
    <xf numFmtId="164" fontId="5" fillId="6" borderId="8" xfId="3" applyNumberFormat="1" applyFont="1" applyFill="1" applyBorder="1" applyAlignment="1">
      <alignment horizontal="center" vertical="center"/>
    </xf>
    <xf numFmtId="164" fontId="5" fillId="0" borderId="26" xfId="3" applyNumberFormat="1" applyFont="1" applyBorder="1" applyAlignment="1">
      <alignment horizontal="center" vertical="center"/>
    </xf>
    <xf numFmtId="164" fontId="5" fillId="0" borderId="24" xfId="3" applyNumberFormat="1" applyFont="1" applyBorder="1" applyAlignment="1">
      <alignment horizontal="center" vertical="center"/>
    </xf>
    <xf numFmtId="164" fontId="5" fillId="0" borderId="27" xfId="3" applyNumberFormat="1" applyFont="1" applyBorder="1" applyAlignment="1">
      <alignment horizontal="center" vertical="center"/>
    </xf>
    <xf numFmtId="0" fontId="0" fillId="0" borderId="0" xfId="0" applyFill="1"/>
    <xf numFmtId="0" fontId="8" fillId="5" borderId="16" xfId="0" applyFont="1" applyFill="1" applyBorder="1" applyAlignment="1">
      <alignment vertical="center"/>
    </xf>
    <xf numFmtId="49" fontId="2" fillId="5" borderId="10" xfId="0" applyNumberFormat="1" applyFont="1" applyFill="1" applyBorder="1" applyAlignment="1">
      <alignment vertical="center" wrapText="1"/>
    </xf>
    <xf numFmtId="49" fontId="2" fillId="5" borderId="9" xfId="0" applyNumberFormat="1" applyFont="1" applyFill="1" applyBorder="1" applyAlignment="1">
      <alignment vertical="center" wrapText="1"/>
    </xf>
    <xf numFmtId="44" fontId="4" fillId="3" borderId="28" xfId="2" applyFont="1" applyFill="1" applyBorder="1" applyAlignment="1">
      <alignment horizontal="right" vertical="center"/>
    </xf>
    <xf numFmtId="0" fontId="9" fillId="5" borderId="17" xfId="0" applyFont="1" applyFill="1" applyBorder="1" applyAlignment="1">
      <alignment horizontal="right" vertical="center"/>
    </xf>
    <xf numFmtId="44" fontId="0" fillId="0" borderId="1" xfId="2" applyFont="1" applyBorder="1" applyAlignment="1">
      <alignment horizontal="center" vertical="center"/>
    </xf>
    <xf numFmtId="44" fontId="0" fillId="7" borderId="1" xfId="2" applyFont="1" applyFill="1" applyBorder="1" applyAlignment="1">
      <alignment horizontal="center" vertical="center"/>
    </xf>
    <xf numFmtId="164" fontId="0" fillId="0" borderId="0" xfId="0" applyNumberFormat="1"/>
    <xf numFmtId="44" fontId="0" fillId="0" borderId="0" xfId="0" applyNumberFormat="1"/>
    <xf numFmtId="10" fontId="0" fillId="0" borderId="0" xfId="3" applyNumberFormat="1" applyFont="1"/>
    <xf numFmtId="14" fontId="0" fillId="5" borderId="4" xfId="0" applyNumberFormat="1" applyFill="1" applyBorder="1"/>
    <xf numFmtId="14" fontId="0" fillId="5" borderId="0" xfId="0" applyNumberFormat="1" applyFill="1" applyBorder="1"/>
    <xf numFmtId="44" fontId="3" fillId="4" borderId="2" xfId="2" applyFont="1" applyFill="1" applyBorder="1" applyAlignment="1">
      <alignment horizontal="center" vertical="center"/>
    </xf>
    <xf numFmtId="44" fontId="3" fillId="4" borderId="3" xfId="2" applyFont="1" applyFill="1" applyBorder="1" applyAlignment="1">
      <alignment horizontal="center" vertical="center"/>
    </xf>
    <xf numFmtId="44" fontId="3" fillId="4" borderId="2" xfId="0" applyNumberFormat="1" applyFont="1" applyFill="1" applyBorder="1" applyAlignment="1">
      <alignment horizontal="center" vertical="center"/>
    </xf>
    <xf numFmtId="44" fontId="3" fillId="4" borderId="25" xfId="0" applyNumberFormat="1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43" fontId="3" fillId="4" borderId="2" xfId="1" applyFont="1" applyFill="1" applyBorder="1" applyAlignment="1">
      <alignment horizontal="center" vertical="center"/>
    </xf>
    <xf numFmtId="43" fontId="3" fillId="4" borderId="25" xfId="1" applyFont="1" applyFill="1" applyBorder="1" applyAlignment="1">
      <alignment horizontal="center" vertical="center"/>
    </xf>
    <xf numFmtId="44" fontId="0" fillId="0" borderId="1" xfId="2" applyFont="1" applyBorder="1" applyAlignment="1">
      <alignment horizontal="center" vertical="center"/>
    </xf>
    <xf numFmtId="44" fontId="0" fillId="0" borderId="24" xfId="2" applyFont="1" applyBorder="1" applyAlignment="1">
      <alignment horizontal="center" vertical="center"/>
    </xf>
    <xf numFmtId="43" fontId="3" fillId="4" borderId="3" xfId="1" applyFont="1" applyFill="1" applyBorder="1" applyAlignment="1">
      <alignment horizontal="center" vertical="center"/>
    </xf>
    <xf numFmtId="44" fontId="3" fillId="4" borderId="2" xfId="2" applyFont="1" applyFill="1" applyBorder="1" applyAlignment="1">
      <alignment horizontal="center" vertical="center" wrapText="1"/>
    </xf>
    <xf numFmtId="44" fontId="3" fillId="4" borderId="3" xfId="2" applyFont="1" applyFill="1" applyBorder="1" applyAlignment="1">
      <alignment horizontal="center" vertical="center" wrapText="1"/>
    </xf>
    <xf numFmtId="44" fontId="0" fillId="0" borderId="2" xfId="2" applyFont="1" applyBorder="1" applyAlignment="1">
      <alignment horizontal="center" vertical="center"/>
    </xf>
    <xf numFmtId="44" fontId="0" fillId="0" borderId="3" xfId="2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3" fillId="5" borderId="30" xfId="0" applyFont="1" applyFill="1" applyBorder="1" applyAlignment="1">
      <alignment horizontal="right" vertical="center"/>
    </xf>
    <xf numFmtId="0" fontId="3" fillId="5" borderId="31" xfId="0" applyFont="1" applyFill="1" applyBorder="1" applyAlignment="1">
      <alignment horizontal="right" vertical="center"/>
    </xf>
    <xf numFmtId="0" fontId="3" fillId="5" borderId="20" xfId="0" applyFont="1" applyFill="1" applyBorder="1" applyAlignment="1">
      <alignment horizontal="right" vertical="center"/>
    </xf>
    <xf numFmtId="0" fontId="3" fillId="5" borderId="9" xfId="0" applyFont="1" applyFill="1" applyBorder="1" applyAlignment="1">
      <alignment horizontal="right" vertical="center"/>
    </xf>
    <xf numFmtId="49" fontId="2" fillId="5" borderId="29" xfId="0" applyNumberFormat="1" applyFont="1" applyFill="1" applyBorder="1" applyAlignment="1">
      <alignment horizontal="center" vertical="center" wrapText="1"/>
    </xf>
    <xf numFmtId="49" fontId="2" fillId="5" borderId="15" xfId="0" applyNumberFormat="1" applyFont="1" applyFill="1" applyBorder="1" applyAlignment="1">
      <alignment horizontal="center" vertical="center" wrapText="1"/>
    </xf>
    <xf numFmtId="49" fontId="2" fillId="5" borderId="12" xfId="0" applyNumberFormat="1" applyFont="1" applyFill="1" applyBorder="1" applyAlignment="1">
      <alignment horizontal="center" vertical="center" wrapText="1"/>
    </xf>
    <xf numFmtId="49" fontId="2" fillId="5" borderId="18" xfId="0" applyNumberFormat="1" applyFont="1" applyFill="1" applyBorder="1" applyAlignment="1">
      <alignment horizontal="center" vertical="center" wrapText="1"/>
    </xf>
    <xf numFmtId="49" fontId="2" fillId="5" borderId="16" xfId="0" applyNumberFormat="1" applyFont="1" applyFill="1" applyBorder="1" applyAlignment="1">
      <alignment horizontal="center" vertical="center" wrapText="1"/>
    </xf>
    <xf numFmtId="49" fontId="2" fillId="5" borderId="14" xfId="0" applyNumberFormat="1" applyFont="1" applyFill="1" applyBorder="1" applyAlignment="1">
      <alignment horizontal="center"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199"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1495539</xdr:colOff>
      <xdr:row>3</xdr:row>
      <xdr:rowOff>180975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1ACC8615-373E-4520-BEFA-8A6A12F5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105138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HA%20ESCOLA%20SANTA%20ROSA%20-%2022-04-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LA SANTA ROSA (2)"/>
      <sheetName val="COMPOSIÇÃO"/>
      <sheetName val="BDI"/>
    </sheetNames>
    <sheetDataSet>
      <sheetData sheetId="0">
        <row r="14">
          <cell r="J14">
            <v>465092.15</v>
          </cell>
        </row>
        <row r="28">
          <cell r="J28">
            <v>969085.46749999991</v>
          </cell>
        </row>
        <row r="101">
          <cell r="J101">
            <v>303028.38</v>
          </cell>
        </row>
        <row r="116">
          <cell r="J116">
            <v>374244.29999999993</v>
          </cell>
        </row>
        <row r="134">
          <cell r="J134">
            <v>200916.6813</v>
          </cell>
        </row>
        <row r="208">
          <cell r="J208">
            <v>39048.010000000009</v>
          </cell>
        </row>
        <row r="263">
          <cell r="J263">
            <v>18917.68</v>
          </cell>
        </row>
        <row r="274">
          <cell r="J274">
            <v>8421.760000000002</v>
          </cell>
        </row>
        <row r="293">
          <cell r="J293">
            <v>204471.3296</v>
          </cell>
        </row>
        <row r="349">
          <cell r="J349">
            <v>54156.588099999986</v>
          </cell>
        </row>
        <row r="379">
          <cell r="J379">
            <v>436158.77759999997</v>
          </cell>
        </row>
        <row r="398">
          <cell r="J398">
            <v>201545.5056</v>
          </cell>
        </row>
        <row r="414">
          <cell r="J414">
            <v>112391.01120000001</v>
          </cell>
        </row>
        <row r="435">
          <cell r="J435">
            <v>261423.46012</v>
          </cell>
        </row>
        <row r="454">
          <cell r="J454">
            <v>45952.102599999998</v>
          </cell>
        </row>
        <row r="474">
          <cell r="J474">
            <v>26236.467199999999</v>
          </cell>
        </row>
        <row r="482">
          <cell r="J482">
            <v>121608.73300000001</v>
          </cell>
        </row>
        <row r="488">
          <cell r="J488">
            <v>22632.48</v>
          </cell>
        </row>
        <row r="495">
          <cell r="J495">
            <v>13278.77</v>
          </cell>
        </row>
        <row r="501">
          <cell r="J501">
            <v>3926.3999999999996</v>
          </cell>
        </row>
        <row r="506">
          <cell r="J506">
            <v>3744</v>
          </cell>
        </row>
        <row r="510">
          <cell r="J510">
            <v>18316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65"/>
  <sheetViews>
    <sheetView tabSelected="1" workbookViewId="0">
      <pane xSplit="6" topLeftCell="Z1" activePane="topRight" state="frozen"/>
      <selection pane="topRight" activeCell="Z2" sqref="Z2"/>
    </sheetView>
  </sheetViews>
  <sheetFormatPr defaultRowHeight="15" x14ac:dyDescent="0.25"/>
  <cols>
    <col min="2" max="2" width="34.5703125" style="19" customWidth="1"/>
    <col min="3" max="4" width="16.42578125" customWidth="1"/>
    <col min="5" max="5" width="8" style="20" bestFit="1" customWidth="1"/>
    <col min="6" max="6" width="20.5703125" customWidth="1"/>
    <col min="7" max="7" width="1.7109375" style="14" customWidth="1"/>
    <col min="8" max="30" width="15.85546875" bestFit="1" customWidth="1"/>
    <col min="31" max="31" width="16.28515625" customWidth="1"/>
    <col min="32" max="32" width="16.85546875" bestFit="1" customWidth="1"/>
  </cols>
  <sheetData>
    <row r="1" spans="1:32" s="42" customFormat="1" ht="15" customHeight="1" x14ac:dyDescent="0.25">
      <c r="A1" s="76" t="s">
        <v>5</v>
      </c>
      <c r="B1" s="77"/>
      <c r="C1" s="77"/>
      <c r="D1" s="77"/>
      <c r="E1" s="77"/>
      <c r="F1" s="47" t="s">
        <v>6</v>
      </c>
      <c r="G1" s="22"/>
      <c r="H1" s="53">
        <v>44348</v>
      </c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3"/>
    </row>
    <row r="2" spans="1:32" s="42" customFormat="1" ht="15" customHeight="1" x14ac:dyDescent="0.25">
      <c r="A2" s="78"/>
      <c r="B2" s="79"/>
      <c r="C2" s="79"/>
      <c r="D2" s="79"/>
      <c r="E2" s="79"/>
      <c r="F2" s="18" t="s">
        <v>7</v>
      </c>
      <c r="G2" s="12"/>
      <c r="H2" s="54">
        <v>45078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24"/>
    </row>
    <row r="3" spans="1:32" s="42" customFormat="1" ht="15" customHeight="1" x14ac:dyDescent="0.25">
      <c r="A3" s="78"/>
      <c r="B3" s="79"/>
      <c r="C3" s="79"/>
      <c r="D3" s="79"/>
      <c r="E3" s="79"/>
      <c r="F3" s="18" t="s">
        <v>8</v>
      </c>
      <c r="G3" s="12"/>
      <c r="H3" s="25">
        <f>D57</f>
        <v>5041614.424692383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25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24"/>
    </row>
    <row r="4" spans="1:32" s="42" customFormat="1" ht="15" customHeight="1" x14ac:dyDescent="0.25">
      <c r="A4" s="78"/>
      <c r="B4" s="79"/>
      <c r="C4" s="79"/>
      <c r="D4" s="79"/>
      <c r="E4" s="79"/>
      <c r="F4" s="43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24"/>
    </row>
    <row r="5" spans="1:32" s="2" customFormat="1" ht="15" customHeight="1" x14ac:dyDescent="0.25">
      <c r="A5" s="80" t="s">
        <v>49</v>
      </c>
      <c r="B5" s="81"/>
      <c r="C5" s="81"/>
      <c r="D5" s="81"/>
      <c r="E5" s="82"/>
      <c r="F5" s="44" t="s">
        <v>0</v>
      </c>
      <c r="G5" s="46"/>
      <c r="H5" s="8">
        <f t="shared" ref="H5:AE5" si="0">SUM(H9,H11,H13,H15,H17,H19,H21,H23,H25,H27,H29,H31,H33,H35,H37,H39,H41,H43,H45,H47,H49,H51,H53,H55,H57)</f>
        <v>171315.34067250002</v>
      </c>
      <c r="I5" s="8">
        <f t="shared" si="0"/>
        <v>53372.733489540005</v>
      </c>
      <c r="J5" s="8">
        <f t="shared" si="0"/>
        <v>215210.94707874002</v>
      </c>
      <c r="K5" s="8">
        <f t="shared" si="0"/>
        <v>215210.94707874002</v>
      </c>
      <c r="L5" s="8">
        <f t="shared" si="0"/>
        <v>215210.94707874002</v>
      </c>
      <c r="M5" s="8">
        <f t="shared" si="0"/>
        <v>215210.94707874002</v>
      </c>
      <c r="N5" s="8">
        <f t="shared" si="0"/>
        <v>215210.94707874002</v>
      </c>
      <c r="O5" s="8">
        <f t="shared" si="0"/>
        <v>215210.94707874002</v>
      </c>
      <c r="P5" s="8">
        <f t="shared" si="0"/>
        <v>215210.94707874002</v>
      </c>
      <c r="Q5" s="8">
        <f t="shared" si="0"/>
        <v>215210.94707874002</v>
      </c>
      <c r="R5" s="8">
        <f t="shared" si="0"/>
        <v>275613.97709874</v>
      </c>
      <c r="S5" s="8">
        <f t="shared" si="0"/>
        <v>432518.15182146005</v>
      </c>
      <c r="T5" s="8">
        <f t="shared" si="0"/>
        <v>257388.63532026001</v>
      </c>
      <c r="U5" s="8">
        <f t="shared" si="0"/>
        <v>257388.63532026001</v>
      </c>
      <c r="V5" s="8">
        <f t="shared" si="0"/>
        <v>257388.63532026001</v>
      </c>
      <c r="W5" s="8">
        <f t="shared" si="0"/>
        <v>257388.63532026001</v>
      </c>
      <c r="X5" s="8">
        <f t="shared" si="0"/>
        <v>257388.63532026001</v>
      </c>
      <c r="Y5" s="8">
        <f t="shared" si="0"/>
        <v>286412.490052548</v>
      </c>
      <c r="Z5" s="8">
        <f t="shared" si="0"/>
        <v>250435.968448548</v>
      </c>
      <c r="AA5" s="8">
        <f t="shared" si="0"/>
        <v>106003.01750490001</v>
      </c>
      <c r="AB5" s="8">
        <f t="shared" si="0"/>
        <v>106003.01750490001</v>
      </c>
      <c r="AC5" s="8">
        <f t="shared" si="0"/>
        <v>64728.586209108005</v>
      </c>
      <c r="AD5" s="8">
        <f t="shared" si="0"/>
        <v>114215.32950162001</v>
      </c>
      <c r="AE5" s="8">
        <f t="shared" si="0"/>
        <v>172365.05915729998</v>
      </c>
      <c r="AF5" s="26"/>
    </row>
    <row r="6" spans="1:32" s="2" customFormat="1" x14ac:dyDescent="0.25">
      <c r="A6" s="83"/>
      <c r="B6" s="84"/>
      <c r="C6" s="84"/>
      <c r="D6" s="84"/>
      <c r="E6" s="85"/>
      <c r="F6" s="45" t="s">
        <v>1</v>
      </c>
      <c r="G6" s="46"/>
      <c r="H6" s="8">
        <f>H5</f>
        <v>171315.34067250002</v>
      </c>
      <c r="I6" s="48">
        <f>H6+I5</f>
        <v>224688.07416204002</v>
      </c>
      <c r="J6" s="48">
        <f t="shared" ref="J6:AE6" si="1">I6+J5</f>
        <v>439899.02124078001</v>
      </c>
      <c r="K6" s="48">
        <f t="shared" si="1"/>
        <v>655109.96831952001</v>
      </c>
      <c r="L6" s="48">
        <f t="shared" si="1"/>
        <v>870320.91539826</v>
      </c>
      <c r="M6" s="48">
        <f t="shared" si="1"/>
        <v>1085531.8624770001</v>
      </c>
      <c r="N6" s="48">
        <f t="shared" si="1"/>
        <v>1300742.8095557401</v>
      </c>
      <c r="O6" s="48">
        <f t="shared" si="1"/>
        <v>1515953.7566344801</v>
      </c>
      <c r="P6" s="48">
        <f t="shared" si="1"/>
        <v>1731164.7037132201</v>
      </c>
      <c r="Q6" s="48">
        <f t="shared" si="1"/>
        <v>1946375.6507919601</v>
      </c>
      <c r="R6" s="48">
        <f t="shared" si="1"/>
        <v>2221989.6278907</v>
      </c>
      <c r="S6" s="48">
        <f t="shared" si="1"/>
        <v>2654507.7797121601</v>
      </c>
      <c r="T6" s="48">
        <f t="shared" si="1"/>
        <v>2911896.4150324203</v>
      </c>
      <c r="U6" s="48">
        <f t="shared" si="1"/>
        <v>3169285.0503526805</v>
      </c>
      <c r="V6" s="48">
        <f t="shared" si="1"/>
        <v>3426673.6856729407</v>
      </c>
      <c r="W6" s="48">
        <f t="shared" si="1"/>
        <v>3684062.3209932009</v>
      </c>
      <c r="X6" s="48">
        <f t="shared" si="1"/>
        <v>3941450.9563134611</v>
      </c>
      <c r="Y6" s="48">
        <f t="shared" si="1"/>
        <v>4227863.4463660093</v>
      </c>
      <c r="Z6" s="48">
        <f t="shared" si="1"/>
        <v>4478299.4148145569</v>
      </c>
      <c r="AA6" s="48">
        <f t="shared" si="1"/>
        <v>4584302.4323194567</v>
      </c>
      <c r="AB6" s="48">
        <f t="shared" si="1"/>
        <v>4690305.4498243565</v>
      </c>
      <c r="AC6" s="48">
        <f t="shared" si="1"/>
        <v>4755034.0360334646</v>
      </c>
      <c r="AD6" s="48">
        <f t="shared" si="1"/>
        <v>4869249.3655350842</v>
      </c>
      <c r="AE6" s="48">
        <f t="shared" si="1"/>
        <v>5041614.424692384</v>
      </c>
      <c r="AF6" s="26"/>
    </row>
    <row r="7" spans="1:32" s="1" customFormat="1" x14ac:dyDescent="0.25">
      <c r="A7" s="27"/>
      <c r="B7" s="28"/>
      <c r="C7" s="29"/>
      <c r="D7" s="29"/>
      <c r="E7" s="30"/>
      <c r="F7" s="29"/>
      <c r="G7" s="17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31"/>
    </row>
    <row r="8" spans="1:32" s="3" customFormat="1" ht="30" x14ac:dyDescent="0.25">
      <c r="A8" s="32" t="s">
        <v>2</v>
      </c>
      <c r="B8" s="7" t="s">
        <v>3</v>
      </c>
      <c r="C8" s="7" t="s">
        <v>33</v>
      </c>
      <c r="D8" s="7" t="s">
        <v>50</v>
      </c>
      <c r="E8" s="21" t="s">
        <v>46</v>
      </c>
      <c r="F8" s="7" t="s">
        <v>32</v>
      </c>
      <c r="G8" s="15"/>
      <c r="H8" s="9" t="s">
        <v>35</v>
      </c>
      <c r="I8" s="9" t="s">
        <v>36</v>
      </c>
      <c r="J8" s="9" t="s">
        <v>37</v>
      </c>
      <c r="K8" s="9" t="s">
        <v>38</v>
      </c>
      <c r="L8" s="9" t="s">
        <v>47</v>
      </c>
      <c r="M8" s="9" t="s">
        <v>39</v>
      </c>
      <c r="N8" s="9" t="s">
        <v>40</v>
      </c>
      <c r="O8" s="9" t="s">
        <v>41</v>
      </c>
      <c r="P8" s="9" t="s">
        <v>42</v>
      </c>
      <c r="Q8" s="9" t="s">
        <v>43</v>
      </c>
      <c r="R8" s="9" t="s">
        <v>44</v>
      </c>
      <c r="S8" s="9" t="s">
        <v>45</v>
      </c>
      <c r="T8" s="9" t="s">
        <v>51</v>
      </c>
      <c r="U8" s="9" t="s">
        <v>52</v>
      </c>
      <c r="V8" s="9" t="s">
        <v>53</v>
      </c>
      <c r="W8" s="9" t="s">
        <v>54</v>
      </c>
      <c r="X8" s="9" t="s">
        <v>55</v>
      </c>
      <c r="Y8" s="9" t="s">
        <v>56</v>
      </c>
      <c r="Z8" s="9" t="s">
        <v>57</v>
      </c>
      <c r="AA8" s="9" t="s">
        <v>58</v>
      </c>
      <c r="AB8" s="9" t="s">
        <v>59</v>
      </c>
      <c r="AC8" s="9" t="s">
        <v>60</v>
      </c>
      <c r="AD8" s="9" t="s">
        <v>61</v>
      </c>
      <c r="AE8" s="9" t="s">
        <v>62</v>
      </c>
      <c r="AF8" s="33" t="s">
        <v>48</v>
      </c>
    </row>
    <row r="9" spans="1:32" s="2" customFormat="1" x14ac:dyDescent="0.25">
      <c r="A9" s="59">
        <v>1</v>
      </c>
      <c r="B9" s="72" t="s">
        <v>4</v>
      </c>
      <c r="C9" s="55">
        <f>'[1]ESCOLA SANTA ROSA (2)'!$J$14</f>
        <v>465092.15</v>
      </c>
      <c r="D9" s="55">
        <f>C9+(C9*0.2912)</f>
        <v>600526.98408000008</v>
      </c>
      <c r="E9" s="63">
        <f>(C9*100)/C57</f>
        <v>11.911402449556455</v>
      </c>
      <c r="F9" s="65">
        <f>SUM(H9:AE9)</f>
        <v>600526.9840800002</v>
      </c>
      <c r="G9" s="15"/>
      <c r="H9" s="10">
        <f>(0.25*D9)+(0.03125*D9)</f>
        <v>168898.21427250002</v>
      </c>
      <c r="I9" s="4">
        <f>(0.03125*D9)</f>
        <v>18766.468252500003</v>
      </c>
      <c r="J9" s="4">
        <f>(0.03125*D9)</f>
        <v>18766.468252500003</v>
      </c>
      <c r="K9" s="4">
        <f>(0.03125*D9)</f>
        <v>18766.468252500003</v>
      </c>
      <c r="L9" s="4">
        <f>(0.03125*D9)</f>
        <v>18766.468252500003</v>
      </c>
      <c r="M9" s="4">
        <f>(0.03125*D9)</f>
        <v>18766.468252500003</v>
      </c>
      <c r="N9" s="4">
        <f>(0.03125*D9)</f>
        <v>18766.468252500003</v>
      </c>
      <c r="O9" s="4">
        <f>(0.03125*D9)</f>
        <v>18766.468252500003</v>
      </c>
      <c r="P9" s="4">
        <f>(0.03125*D9)</f>
        <v>18766.468252500003</v>
      </c>
      <c r="Q9" s="4">
        <f>(0.03125*D9)</f>
        <v>18766.468252500003</v>
      </c>
      <c r="R9" s="4">
        <f>(0.03125*D9)</f>
        <v>18766.468252500003</v>
      </c>
      <c r="S9" s="4">
        <f>(0.03125*D9)</f>
        <v>18766.468252500003</v>
      </c>
      <c r="T9" s="10">
        <f>(0.03125*D9)</f>
        <v>18766.468252500003</v>
      </c>
      <c r="U9" s="4">
        <f>(0.03125*D9)</f>
        <v>18766.468252500003</v>
      </c>
      <c r="V9" s="4">
        <f>(0.03125*D9)</f>
        <v>18766.468252500003</v>
      </c>
      <c r="W9" s="4">
        <f>(0.03125*D9)</f>
        <v>18766.468252500003</v>
      </c>
      <c r="X9" s="4">
        <f>(0.03125*D9)</f>
        <v>18766.468252500003</v>
      </c>
      <c r="Y9" s="4">
        <f>(0.03125*D9)</f>
        <v>18766.468252500003</v>
      </c>
      <c r="Z9" s="4">
        <f>(0.03125*D9)</f>
        <v>18766.468252500003</v>
      </c>
      <c r="AA9" s="4">
        <f>(0.03125*D9)</f>
        <v>18766.468252500003</v>
      </c>
      <c r="AB9" s="4">
        <f>(0.03125*D9)</f>
        <v>18766.468252500003</v>
      </c>
      <c r="AC9" s="4">
        <f>(0.03125*D9)</f>
        <v>18766.468252500003</v>
      </c>
      <c r="AD9" s="4">
        <f>(0.03125*D9)</f>
        <v>18766.468252500003</v>
      </c>
      <c r="AE9" s="4">
        <f>(0.03125*D9)</f>
        <v>18766.468252500003</v>
      </c>
      <c r="AF9" s="34">
        <f t="shared" ref="AF9:AF24" si="2">SUM(H9:AE9)</f>
        <v>600526.9840800002</v>
      </c>
    </row>
    <row r="10" spans="1:32" s="6" customFormat="1" ht="11.25" customHeight="1" x14ac:dyDescent="0.25">
      <c r="A10" s="59"/>
      <c r="B10" s="73"/>
      <c r="C10" s="56"/>
      <c r="D10" s="56"/>
      <c r="E10" s="67"/>
      <c r="F10" s="65"/>
      <c r="G10" s="16"/>
      <c r="H10" s="5">
        <f t="shared" ref="H10:AE10" si="3">IFERROR(H9/$F9,0)</f>
        <v>0.28124999999999994</v>
      </c>
      <c r="I10" s="5">
        <f t="shared" si="3"/>
        <v>3.1249999999999993E-2</v>
      </c>
      <c r="J10" s="5">
        <f t="shared" si="3"/>
        <v>3.1249999999999993E-2</v>
      </c>
      <c r="K10" s="5">
        <f t="shared" si="3"/>
        <v>3.1249999999999993E-2</v>
      </c>
      <c r="L10" s="5">
        <f t="shared" si="3"/>
        <v>3.1249999999999993E-2</v>
      </c>
      <c r="M10" s="5">
        <f t="shared" si="3"/>
        <v>3.1249999999999993E-2</v>
      </c>
      <c r="N10" s="5">
        <f t="shared" si="3"/>
        <v>3.1249999999999993E-2</v>
      </c>
      <c r="O10" s="5">
        <f t="shared" si="3"/>
        <v>3.1249999999999993E-2</v>
      </c>
      <c r="P10" s="5">
        <f t="shared" si="3"/>
        <v>3.1249999999999993E-2</v>
      </c>
      <c r="Q10" s="5">
        <f t="shared" si="3"/>
        <v>3.1249999999999993E-2</v>
      </c>
      <c r="R10" s="5">
        <f t="shared" si="3"/>
        <v>3.1249999999999993E-2</v>
      </c>
      <c r="S10" s="5">
        <f t="shared" si="3"/>
        <v>3.1249999999999993E-2</v>
      </c>
      <c r="T10" s="5">
        <f t="shared" si="3"/>
        <v>3.1249999999999993E-2</v>
      </c>
      <c r="U10" s="5">
        <f t="shared" si="3"/>
        <v>3.1249999999999993E-2</v>
      </c>
      <c r="V10" s="5">
        <f t="shared" si="3"/>
        <v>3.1249999999999993E-2</v>
      </c>
      <c r="W10" s="5">
        <f t="shared" si="3"/>
        <v>3.1249999999999993E-2</v>
      </c>
      <c r="X10" s="5">
        <f t="shared" si="3"/>
        <v>3.1249999999999993E-2</v>
      </c>
      <c r="Y10" s="5">
        <f t="shared" si="3"/>
        <v>3.1249999999999993E-2</v>
      </c>
      <c r="Z10" s="5">
        <f t="shared" si="3"/>
        <v>3.1249999999999993E-2</v>
      </c>
      <c r="AA10" s="5">
        <f t="shared" si="3"/>
        <v>3.1249999999999993E-2</v>
      </c>
      <c r="AB10" s="5">
        <f t="shared" si="3"/>
        <v>3.1249999999999993E-2</v>
      </c>
      <c r="AC10" s="5">
        <f t="shared" si="3"/>
        <v>3.1249999999999993E-2</v>
      </c>
      <c r="AD10" s="5">
        <f t="shared" si="3"/>
        <v>3.1249999999999993E-2</v>
      </c>
      <c r="AE10" s="5">
        <f t="shared" si="3"/>
        <v>3.1249999999999993E-2</v>
      </c>
      <c r="AF10" s="35">
        <f t="shared" si="2"/>
        <v>0.99999999999999989</v>
      </c>
    </row>
    <row r="11" spans="1:32" s="2" customFormat="1" hidden="1" x14ac:dyDescent="0.25">
      <c r="A11" s="74">
        <v>2</v>
      </c>
      <c r="B11" s="72" t="s">
        <v>9</v>
      </c>
      <c r="C11" s="55">
        <v>0</v>
      </c>
      <c r="D11" s="55">
        <f>C11+(C11*0.2912)</f>
        <v>0</v>
      </c>
      <c r="E11" s="63">
        <f>(C11*100)/C57</f>
        <v>0</v>
      </c>
      <c r="F11" s="70">
        <f>SUM(H11:AE11)</f>
        <v>0</v>
      </c>
      <c r="G11" s="15"/>
      <c r="H11" s="10">
        <f>0.2*D11</f>
        <v>0</v>
      </c>
      <c r="I11" s="4">
        <f>0.2*D11</f>
        <v>0</v>
      </c>
      <c r="J11" s="4">
        <f>0.2*D11</f>
        <v>0</v>
      </c>
      <c r="K11" s="4">
        <f>0.2*D11</f>
        <v>0</v>
      </c>
      <c r="L11" s="4">
        <f>0.2*D11</f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10">
        <f>0.3*P11</f>
        <v>0</v>
      </c>
      <c r="U11" s="4">
        <f>0.35*P11</f>
        <v>0</v>
      </c>
      <c r="V11" s="4">
        <f>0.35*P11</f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34">
        <f t="shared" si="2"/>
        <v>0</v>
      </c>
    </row>
    <row r="12" spans="1:32" s="6" customFormat="1" ht="11.25" hidden="1" customHeight="1" x14ac:dyDescent="0.25">
      <c r="A12" s="75"/>
      <c r="B12" s="73"/>
      <c r="C12" s="56"/>
      <c r="D12" s="56"/>
      <c r="E12" s="67"/>
      <c r="F12" s="71"/>
      <c r="G12" s="16"/>
      <c r="H12" s="5">
        <f>IFERROR(H11/$F11,0)</f>
        <v>0</v>
      </c>
      <c r="I12" s="5">
        <f>IFERROR(I11/$F11,0)</f>
        <v>0</v>
      </c>
      <c r="J12" s="5">
        <f>IFERROR(J11/$F11,0)</f>
        <v>0</v>
      </c>
      <c r="K12" s="5">
        <f>IFERROR(K11/$F11,0)</f>
        <v>0</v>
      </c>
      <c r="L12" s="5">
        <f>IFERROR(L11/$F11,0)</f>
        <v>0</v>
      </c>
      <c r="M12" s="5">
        <f t="shared" ref="M12:AE12" si="4">IFERROR(M11/$C11,0)</f>
        <v>0</v>
      </c>
      <c r="N12" s="5">
        <f t="shared" si="4"/>
        <v>0</v>
      </c>
      <c r="O12" s="5">
        <f t="shared" si="4"/>
        <v>0</v>
      </c>
      <c r="P12" s="5">
        <f t="shared" si="4"/>
        <v>0</v>
      </c>
      <c r="Q12" s="5">
        <f t="shared" si="4"/>
        <v>0</v>
      </c>
      <c r="R12" s="5">
        <f t="shared" si="4"/>
        <v>0</v>
      </c>
      <c r="S12" s="5">
        <f t="shared" si="4"/>
        <v>0</v>
      </c>
      <c r="T12" s="11">
        <f t="shared" si="4"/>
        <v>0</v>
      </c>
      <c r="U12" s="5">
        <f t="shared" si="4"/>
        <v>0</v>
      </c>
      <c r="V12" s="5">
        <f t="shared" si="4"/>
        <v>0</v>
      </c>
      <c r="W12" s="5">
        <f t="shared" si="4"/>
        <v>0</v>
      </c>
      <c r="X12" s="5">
        <f t="shared" si="4"/>
        <v>0</v>
      </c>
      <c r="Y12" s="5">
        <f t="shared" si="4"/>
        <v>0</v>
      </c>
      <c r="Z12" s="5">
        <f t="shared" si="4"/>
        <v>0</v>
      </c>
      <c r="AA12" s="5">
        <f t="shared" si="4"/>
        <v>0</v>
      </c>
      <c r="AB12" s="5">
        <f t="shared" si="4"/>
        <v>0</v>
      </c>
      <c r="AC12" s="5">
        <f t="shared" si="4"/>
        <v>0</v>
      </c>
      <c r="AD12" s="5">
        <f t="shared" si="4"/>
        <v>0</v>
      </c>
      <c r="AE12" s="5">
        <f t="shared" si="4"/>
        <v>0</v>
      </c>
      <c r="AF12" s="36">
        <f t="shared" si="2"/>
        <v>0</v>
      </c>
    </row>
    <row r="13" spans="1:32" s="2" customFormat="1" x14ac:dyDescent="0.25">
      <c r="A13" s="59">
        <v>3</v>
      </c>
      <c r="B13" s="61" t="s">
        <v>10</v>
      </c>
      <c r="C13" s="55">
        <f>'[1]ESCOLA SANTA ROSA (2)'!$J$28</f>
        <v>969085.46749999991</v>
      </c>
      <c r="D13" s="55">
        <f>C13+(C13*0.2912)</f>
        <v>1251283.155636</v>
      </c>
      <c r="E13" s="63">
        <f>(C13*100)/C57</f>
        <v>24.819096627214758</v>
      </c>
      <c r="F13" s="65">
        <f>SUM(H13:AE13)</f>
        <v>1251283.1556360002</v>
      </c>
      <c r="G13" s="15"/>
      <c r="H13" s="10">
        <v>0</v>
      </c>
      <c r="I13" s="4">
        <v>0</v>
      </c>
      <c r="J13" s="4">
        <f>0.1*D13</f>
        <v>125128.3155636</v>
      </c>
      <c r="K13" s="4">
        <f>0.1*D13</f>
        <v>125128.3155636</v>
      </c>
      <c r="L13" s="4">
        <f>0.1*D13</f>
        <v>125128.3155636</v>
      </c>
      <c r="M13" s="4">
        <f>0.1*D13</f>
        <v>125128.3155636</v>
      </c>
      <c r="N13" s="4">
        <f>0.1*D13</f>
        <v>125128.3155636</v>
      </c>
      <c r="O13" s="49">
        <f>0.1*D13</f>
        <v>125128.3155636</v>
      </c>
      <c r="P13" s="49">
        <f>0.1*D13</f>
        <v>125128.3155636</v>
      </c>
      <c r="Q13" s="49">
        <f>0.1*D13</f>
        <v>125128.3155636</v>
      </c>
      <c r="R13" s="49">
        <f>0.1*D13</f>
        <v>125128.3155636</v>
      </c>
      <c r="S13" s="49">
        <f>0.1*D13</f>
        <v>125128.3155636</v>
      </c>
      <c r="T13" s="10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34">
        <f t="shared" si="2"/>
        <v>1251283.1556360002</v>
      </c>
    </row>
    <row r="14" spans="1:32" s="6" customFormat="1" ht="11.25" customHeight="1" x14ac:dyDescent="0.25">
      <c r="A14" s="59"/>
      <c r="B14" s="61"/>
      <c r="C14" s="56"/>
      <c r="D14" s="56"/>
      <c r="E14" s="67"/>
      <c r="F14" s="65"/>
      <c r="G14" s="16"/>
      <c r="H14" s="11">
        <f t="shared" ref="H14:T14" si="5">IFERROR(H13/$F13,0)</f>
        <v>0</v>
      </c>
      <c r="I14" s="5">
        <f t="shared" si="5"/>
        <v>0</v>
      </c>
      <c r="J14" s="5">
        <f t="shared" si="5"/>
        <v>9.9999999999999978E-2</v>
      </c>
      <c r="K14" s="5">
        <f t="shared" si="5"/>
        <v>9.9999999999999978E-2</v>
      </c>
      <c r="L14" s="5">
        <f t="shared" si="5"/>
        <v>9.9999999999999978E-2</v>
      </c>
      <c r="M14" s="5">
        <f t="shared" si="5"/>
        <v>9.9999999999999978E-2</v>
      </c>
      <c r="N14" s="5">
        <f t="shared" si="5"/>
        <v>9.9999999999999978E-2</v>
      </c>
      <c r="O14" s="5">
        <f t="shared" si="5"/>
        <v>9.9999999999999978E-2</v>
      </c>
      <c r="P14" s="5">
        <f t="shared" si="5"/>
        <v>9.9999999999999978E-2</v>
      </c>
      <c r="Q14" s="5">
        <f t="shared" si="5"/>
        <v>9.9999999999999978E-2</v>
      </c>
      <c r="R14" s="5">
        <f t="shared" si="5"/>
        <v>9.9999999999999978E-2</v>
      </c>
      <c r="S14" s="5">
        <f t="shared" si="5"/>
        <v>9.9999999999999978E-2</v>
      </c>
      <c r="T14" s="11">
        <f t="shared" si="5"/>
        <v>0</v>
      </c>
      <c r="U14" s="5">
        <f t="shared" ref="U14:AE14" si="6">IFERROR(U13/$F13,0)</f>
        <v>0</v>
      </c>
      <c r="V14" s="5">
        <f t="shared" si="6"/>
        <v>0</v>
      </c>
      <c r="W14" s="5">
        <f t="shared" si="6"/>
        <v>0</v>
      </c>
      <c r="X14" s="5">
        <f t="shared" si="6"/>
        <v>0</v>
      </c>
      <c r="Y14" s="5">
        <f t="shared" si="6"/>
        <v>0</v>
      </c>
      <c r="Z14" s="5">
        <f t="shared" si="6"/>
        <v>0</v>
      </c>
      <c r="AA14" s="5">
        <f t="shared" si="6"/>
        <v>0</v>
      </c>
      <c r="AB14" s="5">
        <f t="shared" si="6"/>
        <v>0</v>
      </c>
      <c r="AC14" s="5">
        <f t="shared" si="6"/>
        <v>0</v>
      </c>
      <c r="AD14" s="5">
        <f t="shared" si="6"/>
        <v>0</v>
      </c>
      <c r="AE14" s="5">
        <f t="shared" si="6"/>
        <v>0</v>
      </c>
      <c r="AF14" s="36">
        <f t="shared" si="2"/>
        <v>0.99999999999999978</v>
      </c>
    </row>
    <row r="15" spans="1:32" s="2" customFormat="1" x14ac:dyDescent="0.25">
      <c r="A15" s="59">
        <v>4</v>
      </c>
      <c r="B15" s="61" t="s">
        <v>11</v>
      </c>
      <c r="C15" s="55">
        <f>'[1]ESCOLA SANTA ROSA (2)'!$J$101</f>
        <v>303028.38</v>
      </c>
      <c r="D15" s="55">
        <f>C15+(C15*0.2912)</f>
        <v>391270.24425600003</v>
      </c>
      <c r="E15" s="63">
        <f>(C15*100)/C57</f>
        <v>7.7608125353591202</v>
      </c>
      <c r="F15" s="65">
        <f>SUM(H15:AE15)</f>
        <v>391270.24425600009</v>
      </c>
      <c r="G15" s="15"/>
      <c r="H15" s="10">
        <v>0</v>
      </c>
      <c r="I15" s="4">
        <v>0</v>
      </c>
      <c r="J15" s="4">
        <f>0.1*D15</f>
        <v>39127.024425600008</v>
      </c>
      <c r="K15" s="4">
        <f>0.1*D15</f>
        <v>39127.024425600008</v>
      </c>
      <c r="L15" s="4">
        <f>0.1*D15</f>
        <v>39127.024425600008</v>
      </c>
      <c r="M15" s="4">
        <f>0.1*D15</f>
        <v>39127.024425600008</v>
      </c>
      <c r="N15" s="4">
        <f>0.1*D15</f>
        <v>39127.024425600008</v>
      </c>
      <c r="O15" s="4">
        <f>0.1*D15</f>
        <v>39127.024425600008</v>
      </c>
      <c r="P15" s="4">
        <f>0.1*D15</f>
        <v>39127.024425600008</v>
      </c>
      <c r="Q15" s="4">
        <f>0.1*D15</f>
        <v>39127.024425600008</v>
      </c>
      <c r="R15" s="4">
        <f>0.1*D15</f>
        <v>39127.024425600008</v>
      </c>
      <c r="S15" s="4">
        <f>0.1*D15</f>
        <v>39127.024425600008</v>
      </c>
      <c r="T15" s="10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34">
        <f t="shared" si="2"/>
        <v>391270.24425600009</v>
      </c>
    </row>
    <row r="16" spans="1:32" s="6" customFormat="1" ht="11.25" customHeight="1" x14ac:dyDescent="0.25">
      <c r="A16" s="59"/>
      <c r="B16" s="61"/>
      <c r="C16" s="56"/>
      <c r="D16" s="56"/>
      <c r="E16" s="67"/>
      <c r="F16" s="65"/>
      <c r="G16" s="16"/>
      <c r="H16" s="11">
        <f>IFERROR(H15/$F15,0)</f>
        <v>0</v>
      </c>
      <c r="I16" s="5">
        <f t="shared" ref="I16:S16" si="7">IFERROR(I15/$F15,0)</f>
        <v>0</v>
      </c>
      <c r="J16" s="5">
        <f t="shared" si="7"/>
        <v>9.9999999999999992E-2</v>
      </c>
      <c r="K16" s="5">
        <f t="shared" si="7"/>
        <v>9.9999999999999992E-2</v>
      </c>
      <c r="L16" s="5">
        <f t="shared" si="7"/>
        <v>9.9999999999999992E-2</v>
      </c>
      <c r="M16" s="5">
        <f t="shared" si="7"/>
        <v>9.9999999999999992E-2</v>
      </c>
      <c r="N16" s="5">
        <f t="shared" si="7"/>
        <v>9.9999999999999992E-2</v>
      </c>
      <c r="O16" s="5">
        <f t="shared" si="7"/>
        <v>9.9999999999999992E-2</v>
      </c>
      <c r="P16" s="5">
        <f t="shared" si="7"/>
        <v>9.9999999999999992E-2</v>
      </c>
      <c r="Q16" s="5">
        <f t="shared" si="7"/>
        <v>9.9999999999999992E-2</v>
      </c>
      <c r="R16" s="5">
        <f t="shared" si="7"/>
        <v>9.9999999999999992E-2</v>
      </c>
      <c r="S16" s="5">
        <f t="shared" si="7"/>
        <v>9.9999999999999992E-2</v>
      </c>
      <c r="T16" s="11">
        <f>IFERROR(T15/$F15,0)</f>
        <v>0</v>
      </c>
      <c r="U16" s="5">
        <f t="shared" ref="U16:AE16" si="8">IFERROR(U15/$F15,0)</f>
        <v>0</v>
      </c>
      <c r="V16" s="5">
        <f t="shared" si="8"/>
        <v>0</v>
      </c>
      <c r="W16" s="5">
        <f t="shared" si="8"/>
        <v>0</v>
      </c>
      <c r="X16" s="5">
        <f t="shared" si="8"/>
        <v>0</v>
      </c>
      <c r="Y16" s="5">
        <f t="shared" si="8"/>
        <v>0</v>
      </c>
      <c r="Z16" s="5">
        <f t="shared" si="8"/>
        <v>0</v>
      </c>
      <c r="AA16" s="5">
        <f t="shared" si="8"/>
        <v>0</v>
      </c>
      <c r="AB16" s="5">
        <f t="shared" si="8"/>
        <v>0</v>
      </c>
      <c r="AC16" s="5">
        <f t="shared" si="8"/>
        <v>0</v>
      </c>
      <c r="AD16" s="5">
        <f t="shared" si="8"/>
        <v>0</v>
      </c>
      <c r="AE16" s="5">
        <f t="shared" si="8"/>
        <v>0</v>
      </c>
      <c r="AF16" s="36">
        <f t="shared" si="2"/>
        <v>0.99999999999999989</v>
      </c>
    </row>
    <row r="17" spans="1:32" s="2" customFormat="1" x14ac:dyDescent="0.25">
      <c r="A17" s="59">
        <v>5</v>
      </c>
      <c r="B17" s="61" t="s">
        <v>12</v>
      </c>
      <c r="C17" s="55">
        <f>'[1]ESCOLA SANTA ROSA (2)'!$J$116</f>
        <v>374244.29999999993</v>
      </c>
      <c r="D17" s="55">
        <f>C17+(C17*0.2912)</f>
        <v>483224.24015999993</v>
      </c>
      <c r="E17" s="63">
        <f>(C17*100)/C57</f>
        <v>9.5847123451826484</v>
      </c>
      <c r="F17" s="65">
        <f>SUM(H17:AE17)</f>
        <v>483224.24015999999</v>
      </c>
      <c r="G17" s="15"/>
      <c r="H17" s="10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f>0.125*D17</f>
        <v>60403.030019999991</v>
      </c>
      <c r="S17" s="4">
        <f>0.125*D17</f>
        <v>60403.030019999991</v>
      </c>
      <c r="T17" s="4">
        <f>0.125*D17</f>
        <v>60403.030019999991</v>
      </c>
      <c r="U17" s="4">
        <f>0.125*D17</f>
        <v>60403.030019999991</v>
      </c>
      <c r="V17" s="4">
        <f>0.125*D17</f>
        <v>60403.030019999991</v>
      </c>
      <c r="W17" s="4">
        <f>0.125*D17</f>
        <v>60403.030019999991</v>
      </c>
      <c r="X17" s="4">
        <f>0.125*D17</f>
        <v>60403.030019999991</v>
      </c>
      <c r="Y17" s="4">
        <f>0.125*D17</f>
        <v>60403.030019999991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34">
        <f t="shared" si="2"/>
        <v>483224.24015999999</v>
      </c>
    </row>
    <row r="18" spans="1:32" s="6" customFormat="1" ht="11.25" customHeight="1" x14ac:dyDescent="0.25">
      <c r="A18" s="59"/>
      <c r="B18" s="61"/>
      <c r="C18" s="56"/>
      <c r="D18" s="56"/>
      <c r="E18" s="67"/>
      <c r="F18" s="65"/>
      <c r="G18" s="16"/>
      <c r="H18" s="11">
        <f>IFERROR(H17/$F17,0)</f>
        <v>0</v>
      </c>
      <c r="I18" s="5">
        <f t="shared" ref="I18:Q18" si="9">IFERROR(I17/$F17,0)</f>
        <v>0</v>
      </c>
      <c r="J18" s="5">
        <f t="shared" si="9"/>
        <v>0</v>
      </c>
      <c r="K18" s="5">
        <f t="shared" si="9"/>
        <v>0</v>
      </c>
      <c r="L18" s="5">
        <f t="shared" si="9"/>
        <v>0</v>
      </c>
      <c r="M18" s="5">
        <f t="shared" si="9"/>
        <v>0</v>
      </c>
      <c r="N18" s="5">
        <f t="shared" si="9"/>
        <v>0</v>
      </c>
      <c r="O18" s="5">
        <f t="shared" si="9"/>
        <v>0</v>
      </c>
      <c r="P18" s="5">
        <f t="shared" si="9"/>
        <v>0</v>
      </c>
      <c r="Q18" s="5">
        <f t="shared" si="9"/>
        <v>0</v>
      </c>
      <c r="R18" s="5">
        <f t="shared" ref="R18:Y18" si="10">IFERROR(R17/$F17,0)</f>
        <v>0.12499999999999999</v>
      </c>
      <c r="S18" s="5">
        <f t="shared" si="10"/>
        <v>0.12499999999999999</v>
      </c>
      <c r="T18" s="5">
        <f t="shared" si="10"/>
        <v>0.12499999999999999</v>
      </c>
      <c r="U18" s="5">
        <f t="shared" si="10"/>
        <v>0.12499999999999999</v>
      </c>
      <c r="V18" s="5">
        <f t="shared" si="10"/>
        <v>0.12499999999999999</v>
      </c>
      <c r="W18" s="5">
        <f t="shared" si="10"/>
        <v>0.12499999999999999</v>
      </c>
      <c r="X18" s="5">
        <f t="shared" si="10"/>
        <v>0.12499999999999999</v>
      </c>
      <c r="Y18" s="5">
        <f t="shared" si="10"/>
        <v>0.12499999999999999</v>
      </c>
      <c r="Z18" s="5">
        <f t="shared" ref="Z18:AE18" si="11">IFERROR(Z17/$F17,0)</f>
        <v>0</v>
      </c>
      <c r="AA18" s="5">
        <f t="shared" si="11"/>
        <v>0</v>
      </c>
      <c r="AB18" s="5">
        <f t="shared" si="11"/>
        <v>0</v>
      </c>
      <c r="AC18" s="5">
        <f t="shared" si="11"/>
        <v>0</v>
      </c>
      <c r="AD18" s="5">
        <f t="shared" si="11"/>
        <v>0</v>
      </c>
      <c r="AE18" s="5">
        <f t="shared" si="11"/>
        <v>0</v>
      </c>
      <c r="AF18" s="36">
        <f t="shared" si="2"/>
        <v>0.99999999999999989</v>
      </c>
    </row>
    <row r="19" spans="1:32" s="2" customFormat="1" x14ac:dyDescent="0.25">
      <c r="A19" s="59">
        <v>6</v>
      </c>
      <c r="B19" s="61" t="s">
        <v>13</v>
      </c>
      <c r="C19" s="55">
        <f>'[1]ESCOLA SANTA ROSA (2)'!$J$134</f>
        <v>200916.6813</v>
      </c>
      <c r="D19" s="55">
        <f>C19+(C19*0.2912)</f>
        <v>259423.61889456</v>
      </c>
      <c r="E19" s="63">
        <f>(C19*100)/C57</f>
        <v>5.145645760294113</v>
      </c>
      <c r="F19" s="65">
        <f>SUM(H19:AE19)</f>
        <v>259423.61889455994</v>
      </c>
      <c r="G19" s="15"/>
      <c r="H19" s="10">
        <v>0</v>
      </c>
      <c r="I19" s="4">
        <f>0.05*D19</f>
        <v>12971.180944728001</v>
      </c>
      <c r="J19" s="4">
        <f>0.05*D19</f>
        <v>12971.180944728001</v>
      </c>
      <c r="K19" s="4">
        <f>0.05*D19</f>
        <v>12971.180944728001</v>
      </c>
      <c r="L19" s="4">
        <f>0.05*D19</f>
        <v>12971.180944728001</v>
      </c>
      <c r="M19" s="4">
        <f>0.05*D19</f>
        <v>12971.180944728001</v>
      </c>
      <c r="N19" s="4">
        <f>0.05*D19</f>
        <v>12971.180944728001</v>
      </c>
      <c r="O19" s="4">
        <f>0.05*D19</f>
        <v>12971.180944728001</v>
      </c>
      <c r="P19" s="4">
        <f>0.05*D19</f>
        <v>12971.180944728001</v>
      </c>
      <c r="Q19" s="4">
        <f>0.05*D19</f>
        <v>12971.180944728001</v>
      </c>
      <c r="R19" s="4">
        <f>0.05*D19</f>
        <v>12971.180944728001</v>
      </c>
      <c r="S19" s="4">
        <f>0.05*D19</f>
        <v>12971.180944728001</v>
      </c>
      <c r="T19" s="4">
        <f>0.05*D19</f>
        <v>12971.180944728001</v>
      </c>
      <c r="U19" s="4">
        <f>0.05*D19</f>
        <v>12971.180944728001</v>
      </c>
      <c r="V19" s="4">
        <f>0.05*D19</f>
        <v>12971.180944728001</v>
      </c>
      <c r="W19" s="4">
        <f>0.05*D19</f>
        <v>12971.180944728001</v>
      </c>
      <c r="X19" s="4">
        <f>0.05*D19</f>
        <v>12971.180944728001</v>
      </c>
      <c r="Y19" s="4">
        <f>0.05*D19</f>
        <v>12971.180944728001</v>
      </c>
      <c r="Z19" s="4">
        <f>0.05*D19</f>
        <v>12971.180944728001</v>
      </c>
      <c r="AA19" s="4">
        <f>0.05*D19</f>
        <v>12971.180944728001</v>
      </c>
      <c r="AB19" s="4">
        <f>0.05*D19</f>
        <v>12971.180944728001</v>
      </c>
      <c r="AC19" s="4">
        <v>0</v>
      </c>
      <c r="AD19" s="4">
        <v>0</v>
      </c>
      <c r="AE19" s="4">
        <v>0</v>
      </c>
      <c r="AF19" s="34">
        <f t="shared" si="2"/>
        <v>259423.61889455994</v>
      </c>
    </row>
    <row r="20" spans="1:32" s="6" customFormat="1" ht="11.25" customHeight="1" x14ac:dyDescent="0.25">
      <c r="A20" s="59"/>
      <c r="B20" s="61"/>
      <c r="C20" s="56"/>
      <c r="D20" s="56"/>
      <c r="E20" s="67"/>
      <c r="F20" s="65"/>
      <c r="G20" s="16"/>
      <c r="H20" s="11">
        <f>IFERROR(H19/$F19,0)</f>
        <v>0</v>
      </c>
      <c r="I20" s="5">
        <f t="shared" ref="I20:S20" si="12">IFERROR(I19/$F19,0)</f>
        <v>5.0000000000000017E-2</v>
      </c>
      <c r="J20" s="5">
        <f t="shared" si="12"/>
        <v>5.0000000000000017E-2</v>
      </c>
      <c r="K20" s="5">
        <f t="shared" si="12"/>
        <v>5.0000000000000017E-2</v>
      </c>
      <c r="L20" s="5">
        <f t="shared" si="12"/>
        <v>5.0000000000000017E-2</v>
      </c>
      <c r="M20" s="5">
        <f t="shared" si="12"/>
        <v>5.0000000000000017E-2</v>
      </c>
      <c r="N20" s="5">
        <f t="shared" si="12"/>
        <v>5.0000000000000017E-2</v>
      </c>
      <c r="O20" s="5">
        <f t="shared" si="12"/>
        <v>5.0000000000000017E-2</v>
      </c>
      <c r="P20" s="5">
        <f t="shared" si="12"/>
        <v>5.0000000000000017E-2</v>
      </c>
      <c r="Q20" s="5">
        <f t="shared" si="12"/>
        <v>5.0000000000000017E-2</v>
      </c>
      <c r="R20" s="5">
        <f t="shared" si="12"/>
        <v>5.0000000000000017E-2</v>
      </c>
      <c r="S20" s="5">
        <f t="shared" si="12"/>
        <v>5.0000000000000017E-2</v>
      </c>
      <c r="T20" s="11">
        <f>IFERROR(T19/$F19,0)</f>
        <v>5.0000000000000017E-2</v>
      </c>
      <c r="U20" s="5">
        <f t="shared" ref="U20:AE20" si="13">IFERROR(U19/$F19,0)</f>
        <v>5.0000000000000017E-2</v>
      </c>
      <c r="V20" s="5">
        <f t="shared" si="13"/>
        <v>5.0000000000000017E-2</v>
      </c>
      <c r="W20" s="5">
        <f t="shared" si="13"/>
        <v>5.0000000000000017E-2</v>
      </c>
      <c r="X20" s="5">
        <f t="shared" si="13"/>
        <v>5.0000000000000017E-2</v>
      </c>
      <c r="Y20" s="5">
        <f t="shared" si="13"/>
        <v>5.0000000000000017E-2</v>
      </c>
      <c r="Z20" s="5">
        <f t="shared" si="13"/>
        <v>5.0000000000000017E-2</v>
      </c>
      <c r="AA20" s="5">
        <f t="shared" si="13"/>
        <v>5.0000000000000017E-2</v>
      </c>
      <c r="AB20" s="5">
        <f t="shared" si="13"/>
        <v>5.0000000000000017E-2</v>
      </c>
      <c r="AC20" s="5">
        <f t="shared" si="13"/>
        <v>0</v>
      </c>
      <c r="AD20" s="5">
        <f t="shared" si="13"/>
        <v>0</v>
      </c>
      <c r="AE20" s="5">
        <f t="shared" si="13"/>
        <v>0</v>
      </c>
      <c r="AF20" s="36">
        <f t="shared" si="2"/>
        <v>1.0000000000000007</v>
      </c>
    </row>
    <row r="21" spans="1:32" s="2" customFormat="1" x14ac:dyDescent="0.25">
      <c r="A21" s="59">
        <v>7</v>
      </c>
      <c r="B21" s="61" t="s">
        <v>14</v>
      </c>
      <c r="C21" s="55">
        <f>'[1]ESCOLA SANTA ROSA (2)'!$J$208</f>
        <v>39048.010000000009</v>
      </c>
      <c r="D21" s="55">
        <f>C21+(C21*0.2912)</f>
        <v>50418.790512000014</v>
      </c>
      <c r="E21" s="63">
        <f>(C21*100)/C57</f>
        <v>1.0000524884462252</v>
      </c>
      <c r="F21" s="65">
        <f>SUM(H21:AE21)</f>
        <v>50418.790511999992</v>
      </c>
      <c r="G21" s="15"/>
      <c r="H21" s="10">
        <v>0</v>
      </c>
      <c r="I21" s="4">
        <f>0.05*D21</f>
        <v>2520.9395256000007</v>
      </c>
      <c r="J21" s="4">
        <f>0.05*D21</f>
        <v>2520.9395256000007</v>
      </c>
      <c r="K21" s="4">
        <f>0.05*D21</f>
        <v>2520.9395256000007</v>
      </c>
      <c r="L21" s="4">
        <f>0.05*D21</f>
        <v>2520.9395256000007</v>
      </c>
      <c r="M21" s="4">
        <f>0.05*D21</f>
        <v>2520.9395256000007</v>
      </c>
      <c r="N21" s="4">
        <f>0.05*D21</f>
        <v>2520.9395256000007</v>
      </c>
      <c r="O21" s="4">
        <f>0.05*D21</f>
        <v>2520.9395256000007</v>
      </c>
      <c r="P21" s="4">
        <f>0.05*D21</f>
        <v>2520.9395256000007</v>
      </c>
      <c r="Q21" s="4">
        <f>0.05*D21</f>
        <v>2520.9395256000007</v>
      </c>
      <c r="R21" s="4">
        <f>0.05*D21</f>
        <v>2520.9395256000007</v>
      </c>
      <c r="S21" s="4">
        <f>0.05*D21</f>
        <v>2520.9395256000007</v>
      </c>
      <c r="T21" s="4">
        <f>0.05*D21</f>
        <v>2520.9395256000007</v>
      </c>
      <c r="U21" s="4">
        <f>0.05*D21</f>
        <v>2520.9395256000007</v>
      </c>
      <c r="V21" s="4">
        <f>0.05*D21</f>
        <v>2520.9395256000007</v>
      </c>
      <c r="W21" s="4">
        <f>0.05*D21</f>
        <v>2520.9395256000007</v>
      </c>
      <c r="X21" s="4">
        <f>0.05*D21</f>
        <v>2520.9395256000007</v>
      </c>
      <c r="Y21" s="4">
        <f>0.05*D21</f>
        <v>2520.9395256000007</v>
      </c>
      <c r="Z21" s="4">
        <f>0.05*D21</f>
        <v>2520.9395256000007</v>
      </c>
      <c r="AA21" s="4">
        <f>0.05*D21</f>
        <v>2520.9395256000007</v>
      </c>
      <c r="AB21" s="4">
        <f>0.05*D21</f>
        <v>2520.9395256000007</v>
      </c>
      <c r="AC21" s="4">
        <v>0</v>
      </c>
      <c r="AD21" s="4">
        <v>0</v>
      </c>
      <c r="AE21" s="4">
        <v>0</v>
      </c>
      <c r="AF21" s="34">
        <f t="shared" si="2"/>
        <v>50418.790511999992</v>
      </c>
    </row>
    <row r="22" spans="1:32" s="6" customFormat="1" ht="11.25" customHeight="1" x14ac:dyDescent="0.25">
      <c r="A22" s="59"/>
      <c r="B22" s="61"/>
      <c r="C22" s="56"/>
      <c r="D22" s="56"/>
      <c r="E22" s="67"/>
      <c r="F22" s="65"/>
      <c r="G22" s="16"/>
      <c r="H22" s="11">
        <f>IFERROR(H21/$F21,0)</f>
        <v>0</v>
      </c>
      <c r="I22" s="5">
        <f t="shared" ref="I22:S22" si="14">IFERROR(I21/$F21,0)</f>
        <v>5.0000000000000024E-2</v>
      </c>
      <c r="J22" s="5">
        <f t="shared" si="14"/>
        <v>5.0000000000000024E-2</v>
      </c>
      <c r="K22" s="5">
        <f t="shared" si="14"/>
        <v>5.0000000000000024E-2</v>
      </c>
      <c r="L22" s="5">
        <f t="shared" si="14"/>
        <v>5.0000000000000024E-2</v>
      </c>
      <c r="M22" s="5">
        <f t="shared" si="14"/>
        <v>5.0000000000000024E-2</v>
      </c>
      <c r="N22" s="5">
        <f t="shared" si="14"/>
        <v>5.0000000000000024E-2</v>
      </c>
      <c r="O22" s="5">
        <f t="shared" si="14"/>
        <v>5.0000000000000024E-2</v>
      </c>
      <c r="P22" s="5">
        <f t="shared" si="14"/>
        <v>5.0000000000000024E-2</v>
      </c>
      <c r="Q22" s="5">
        <f t="shared" si="14"/>
        <v>5.0000000000000024E-2</v>
      </c>
      <c r="R22" s="5">
        <f t="shared" si="14"/>
        <v>5.0000000000000024E-2</v>
      </c>
      <c r="S22" s="5">
        <f t="shared" si="14"/>
        <v>5.0000000000000024E-2</v>
      </c>
      <c r="T22" s="11">
        <f>IFERROR(T21/$F21,0)</f>
        <v>5.0000000000000024E-2</v>
      </c>
      <c r="U22" s="5">
        <f t="shared" ref="U22:AE22" si="15">IFERROR(U21/$F21,0)</f>
        <v>5.0000000000000024E-2</v>
      </c>
      <c r="V22" s="5">
        <f t="shared" si="15"/>
        <v>5.0000000000000024E-2</v>
      </c>
      <c r="W22" s="5">
        <f t="shared" si="15"/>
        <v>5.0000000000000024E-2</v>
      </c>
      <c r="X22" s="5">
        <f t="shared" si="15"/>
        <v>5.0000000000000024E-2</v>
      </c>
      <c r="Y22" s="5">
        <f t="shared" si="15"/>
        <v>5.0000000000000024E-2</v>
      </c>
      <c r="Z22" s="5">
        <f t="shared" si="15"/>
        <v>5.0000000000000024E-2</v>
      </c>
      <c r="AA22" s="5">
        <f t="shared" si="15"/>
        <v>5.0000000000000024E-2</v>
      </c>
      <c r="AB22" s="5">
        <f t="shared" si="15"/>
        <v>5.0000000000000024E-2</v>
      </c>
      <c r="AC22" s="5">
        <f t="shared" si="15"/>
        <v>0</v>
      </c>
      <c r="AD22" s="5">
        <f t="shared" si="15"/>
        <v>0</v>
      </c>
      <c r="AE22" s="5">
        <f t="shared" si="15"/>
        <v>0</v>
      </c>
      <c r="AF22" s="36">
        <f t="shared" si="2"/>
        <v>1.0000000000000007</v>
      </c>
    </row>
    <row r="23" spans="1:32" s="2" customFormat="1" x14ac:dyDescent="0.25">
      <c r="A23" s="59">
        <v>8</v>
      </c>
      <c r="B23" s="61" t="s">
        <v>15</v>
      </c>
      <c r="C23" s="55">
        <f>'[1]ESCOLA SANTA ROSA (2)'!$J$263</f>
        <v>18917.68</v>
      </c>
      <c r="D23" s="55">
        <f>C23+(C23*0.2912)</f>
        <v>24426.508416000001</v>
      </c>
      <c r="E23" s="63">
        <f>(C23*100)/C57</f>
        <v>0.48449774929962841</v>
      </c>
      <c r="F23" s="65">
        <f>SUM(H23:AE23)</f>
        <v>24426.508416000001</v>
      </c>
      <c r="G23" s="15"/>
      <c r="H23" s="10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10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f>1*D23</f>
        <v>24426.508416000001</v>
      </c>
      <c r="AA23" s="4">
        <v>0</v>
      </c>
      <c r="AB23" s="4">
        <v>0</v>
      </c>
      <c r="AC23" s="4">
        <f>1*P23</f>
        <v>0</v>
      </c>
      <c r="AD23" s="4">
        <v>0</v>
      </c>
      <c r="AE23" s="4">
        <v>0</v>
      </c>
      <c r="AF23" s="34">
        <f t="shared" si="2"/>
        <v>24426.508416000001</v>
      </c>
    </row>
    <row r="24" spans="1:32" s="6" customFormat="1" ht="11.25" customHeight="1" x14ac:dyDescent="0.25">
      <c r="A24" s="59"/>
      <c r="B24" s="61"/>
      <c r="C24" s="56"/>
      <c r="D24" s="56"/>
      <c r="E24" s="67"/>
      <c r="F24" s="65"/>
      <c r="G24" s="16"/>
      <c r="H24" s="11">
        <f>IFERROR(H23/$F23,0)</f>
        <v>0</v>
      </c>
      <c r="I24" s="5">
        <f t="shared" ref="I24:S24" si="16">IFERROR(I23/$F23,0)</f>
        <v>0</v>
      </c>
      <c r="J24" s="5">
        <f t="shared" si="16"/>
        <v>0</v>
      </c>
      <c r="K24" s="5">
        <f t="shared" si="16"/>
        <v>0</v>
      </c>
      <c r="L24" s="5">
        <f t="shared" si="16"/>
        <v>0</v>
      </c>
      <c r="M24" s="5">
        <f t="shared" si="16"/>
        <v>0</v>
      </c>
      <c r="N24" s="5">
        <f t="shared" si="16"/>
        <v>0</v>
      </c>
      <c r="O24" s="5">
        <f t="shared" si="16"/>
        <v>0</v>
      </c>
      <c r="P24" s="5">
        <f t="shared" si="16"/>
        <v>0</v>
      </c>
      <c r="Q24" s="5">
        <f t="shared" si="16"/>
        <v>0</v>
      </c>
      <c r="R24" s="5">
        <f t="shared" si="16"/>
        <v>0</v>
      </c>
      <c r="S24" s="5">
        <f t="shared" si="16"/>
        <v>0</v>
      </c>
      <c r="T24" s="11">
        <f>IFERROR(T23/$F23,0)</f>
        <v>0</v>
      </c>
      <c r="U24" s="5">
        <f t="shared" ref="U24:AE24" si="17">IFERROR(U23/$F23,0)</f>
        <v>0</v>
      </c>
      <c r="V24" s="5">
        <f t="shared" si="17"/>
        <v>0</v>
      </c>
      <c r="W24" s="5">
        <f t="shared" si="17"/>
        <v>0</v>
      </c>
      <c r="X24" s="5">
        <f t="shared" si="17"/>
        <v>0</v>
      </c>
      <c r="Y24" s="5">
        <f t="shared" si="17"/>
        <v>0</v>
      </c>
      <c r="Z24" s="5">
        <f t="shared" si="17"/>
        <v>1</v>
      </c>
      <c r="AA24" s="5">
        <f t="shared" si="17"/>
        <v>0</v>
      </c>
      <c r="AB24" s="5">
        <f t="shared" si="17"/>
        <v>0</v>
      </c>
      <c r="AC24" s="5">
        <f t="shared" si="17"/>
        <v>0</v>
      </c>
      <c r="AD24" s="5">
        <f t="shared" si="17"/>
        <v>0</v>
      </c>
      <c r="AE24" s="5">
        <f t="shared" si="17"/>
        <v>0</v>
      </c>
      <c r="AF24" s="36">
        <f t="shared" si="2"/>
        <v>1</v>
      </c>
    </row>
    <row r="25" spans="1:32" s="2" customFormat="1" x14ac:dyDescent="0.25">
      <c r="A25" s="59">
        <v>9</v>
      </c>
      <c r="B25" s="61" t="s">
        <v>16</v>
      </c>
      <c r="C25" s="55">
        <f>'[1]ESCOLA SANTA ROSA (2)'!$J$274</f>
        <v>8421.760000000002</v>
      </c>
      <c r="D25" s="55">
        <f>C25+(C25*0.2912)</f>
        <v>10874.176512000002</v>
      </c>
      <c r="E25" s="63">
        <f>(C25*100)/C57</f>
        <v>0.21568838066515764</v>
      </c>
      <c r="F25" s="65">
        <f>SUM(H25:AE25)</f>
        <v>10874.176512000002</v>
      </c>
      <c r="G25" s="15"/>
      <c r="H25" s="10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f>1*D25</f>
        <v>10874.176512000002</v>
      </c>
      <c r="T25" s="10">
        <v>0</v>
      </c>
      <c r="U25" s="4">
        <v>0</v>
      </c>
      <c r="V25" s="4">
        <v>0</v>
      </c>
      <c r="W25" s="4">
        <v>0</v>
      </c>
      <c r="X25" s="4">
        <v>0</v>
      </c>
      <c r="Y25" s="4">
        <f>1*P25</f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34">
        <f>SUM(H25:S25)</f>
        <v>10874.176512000002</v>
      </c>
    </row>
    <row r="26" spans="1:32" s="6" customFormat="1" ht="11.25" customHeight="1" x14ac:dyDescent="0.25">
      <c r="A26" s="59"/>
      <c r="B26" s="61"/>
      <c r="C26" s="56"/>
      <c r="D26" s="56"/>
      <c r="E26" s="67"/>
      <c r="F26" s="65"/>
      <c r="G26" s="16"/>
      <c r="H26" s="11">
        <f>IFERROR(H25/$F25,0)</f>
        <v>0</v>
      </c>
      <c r="I26" s="5">
        <f t="shared" ref="I26:S26" si="18">IFERROR(I25/$F25,0)</f>
        <v>0</v>
      </c>
      <c r="J26" s="5">
        <f t="shared" si="18"/>
        <v>0</v>
      </c>
      <c r="K26" s="5">
        <f t="shared" si="18"/>
        <v>0</v>
      </c>
      <c r="L26" s="5">
        <f t="shared" si="18"/>
        <v>0</v>
      </c>
      <c r="M26" s="5">
        <f t="shared" si="18"/>
        <v>0</v>
      </c>
      <c r="N26" s="5">
        <f t="shared" si="18"/>
        <v>0</v>
      </c>
      <c r="O26" s="5">
        <f t="shared" si="18"/>
        <v>0</v>
      </c>
      <c r="P26" s="5">
        <f t="shared" si="18"/>
        <v>0</v>
      </c>
      <c r="Q26" s="5">
        <f t="shared" si="18"/>
        <v>0</v>
      </c>
      <c r="R26" s="5">
        <f t="shared" si="18"/>
        <v>0</v>
      </c>
      <c r="S26" s="5">
        <f t="shared" si="18"/>
        <v>1</v>
      </c>
      <c r="T26" s="11">
        <f>IFERROR(T25/$F25,0)</f>
        <v>0</v>
      </c>
      <c r="U26" s="5">
        <f t="shared" ref="U26:AE26" si="19">IFERROR(U25/$F25,0)</f>
        <v>0</v>
      </c>
      <c r="V26" s="5">
        <f t="shared" si="19"/>
        <v>0</v>
      </c>
      <c r="W26" s="5">
        <f t="shared" si="19"/>
        <v>0</v>
      </c>
      <c r="X26" s="5">
        <f t="shared" si="19"/>
        <v>0</v>
      </c>
      <c r="Y26" s="5">
        <f t="shared" si="19"/>
        <v>0</v>
      </c>
      <c r="Z26" s="5">
        <f t="shared" si="19"/>
        <v>0</v>
      </c>
      <c r="AA26" s="5">
        <f t="shared" si="19"/>
        <v>0</v>
      </c>
      <c r="AB26" s="5">
        <f t="shared" si="19"/>
        <v>0</v>
      </c>
      <c r="AC26" s="5">
        <f t="shared" si="19"/>
        <v>0</v>
      </c>
      <c r="AD26" s="5">
        <f t="shared" si="19"/>
        <v>0</v>
      </c>
      <c r="AE26" s="5">
        <f t="shared" si="19"/>
        <v>0</v>
      </c>
      <c r="AF26" s="36">
        <f t="shared" ref="AF26:AF56" si="20">SUM(H26:AE26)</f>
        <v>1</v>
      </c>
    </row>
    <row r="27" spans="1:32" s="2" customFormat="1" x14ac:dyDescent="0.25">
      <c r="A27" s="59">
        <v>10</v>
      </c>
      <c r="B27" s="61" t="s">
        <v>17</v>
      </c>
      <c r="C27" s="55">
        <f>'[1]ESCOLA SANTA ROSA (2)'!$J$293</f>
        <v>204471.3296</v>
      </c>
      <c r="D27" s="55">
        <f>C27+(C27*0.2912)</f>
        <v>264013.38077952003</v>
      </c>
      <c r="E27" s="63">
        <f>(C27*100)/C57</f>
        <v>5.2366833030002882</v>
      </c>
      <c r="F27" s="65">
        <f>SUM(H27:AE27)</f>
        <v>264013.38077951991</v>
      </c>
      <c r="G27" s="15"/>
      <c r="H27" s="10">
        <v>0</v>
      </c>
      <c r="I27" s="4">
        <f>0.05*D27</f>
        <v>13200.669038976002</v>
      </c>
      <c r="J27" s="4">
        <f>0.05*D27</f>
        <v>13200.669038976002</v>
      </c>
      <c r="K27" s="4">
        <f>0.05*D27</f>
        <v>13200.669038976002</v>
      </c>
      <c r="L27" s="4">
        <f>0.05*D27</f>
        <v>13200.669038976002</v>
      </c>
      <c r="M27" s="4">
        <f>0.05*D27</f>
        <v>13200.669038976002</v>
      </c>
      <c r="N27" s="4">
        <f>0.05*D27</f>
        <v>13200.669038976002</v>
      </c>
      <c r="O27" s="4">
        <f>0.05*D27</f>
        <v>13200.669038976002</v>
      </c>
      <c r="P27" s="4">
        <f>0.05*D27</f>
        <v>13200.669038976002</v>
      </c>
      <c r="Q27" s="4">
        <f>0.05*D27</f>
        <v>13200.669038976002</v>
      </c>
      <c r="R27" s="4">
        <f>0.05*D27</f>
        <v>13200.669038976002</v>
      </c>
      <c r="S27" s="4">
        <f>0.05*D27</f>
        <v>13200.669038976002</v>
      </c>
      <c r="T27" s="4">
        <f>0.05*D27</f>
        <v>13200.669038976002</v>
      </c>
      <c r="U27" s="4">
        <f>0.05*D27</f>
        <v>13200.669038976002</v>
      </c>
      <c r="V27" s="4">
        <f>0.05*D27</f>
        <v>13200.669038976002</v>
      </c>
      <c r="W27" s="4">
        <f>0.05*D27</f>
        <v>13200.669038976002</v>
      </c>
      <c r="X27" s="4">
        <f>0.05*D27</f>
        <v>13200.669038976002</v>
      </c>
      <c r="Y27" s="4">
        <f>0.05*D27</f>
        <v>13200.669038976002</v>
      </c>
      <c r="Z27" s="4">
        <f>0.05*D27</f>
        <v>13200.669038976002</v>
      </c>
      <c r="AA27" s="4">
        <f>0.05*D27</f>
        <v>13200.669038976002</v>
      </c>
      <c r="AB27" s="4">
        <f>0.05*D27</f>
        <v>13200.669038976002</v>
      </c>
      <c r="AC27" s="4">
        <v>0</v>
      </c>
      <c r="AD27" s="4">
        <v>0</v>
      </c>
      <c r="AE27" s="4">
        <v>0</v>
      </c>
      <c r="AF27" s="34">
        <f t="shared" si="20"/>
        <v>264013.38077951991</v>
      </c>
    </row>
    <row r="28" spans="1:32" s="6" customFormat="1" ht="11.25" customHeight="1" x14ac:dyDescent="0.25">
      <c r="A28" s="59"/>
      <c r="B28" s="61"/>
      <c r="C28" s="56"/>
      <c r="D28" s="56"/>
      <c r="E28" s="67"/>
      <c r="F28" s="65"/>
      <c r="G28" s="16"/>
      <c r="H28" s="11">
        <f>IFERROR(H27/$F27,0)</f>
        <v>0</v>
      </c>
      <c r="I28" s="5">
        <f t="shared" ref="I28:S28" si="21">IFERROR(I27/$F27,0)</f>
        <v>5.0000000000000024E-2</v>
      </c>
      <c r="J28" s="5">
        <f t="shared" si="21"/>
        <v>5.0000000000000024E-2</v>
      </c>
      <c r="K28" s="5">
        <f t="shared" si="21"/>
        <v>5.0000000000000024E-2</v>
      </c>
      <c r="L28" s="5">
        <f t="shared" si="21"/>
        <v>5.0000000000000024E-2</v>
      </c>
      <c r="M28" s="5">
        <f t="shared" si="21"/>
        <v>5.0000000000000024E-2</v>
      </c>
      <c r="N28" s="5">
        <f t="shared" si="21"/>
        <v>5.0000000000000024E-2</v>
      </c>
      <c r="O28" s="5">
        <f t="shared" si="21"/>
        <v>5.0000000000000024E-2</v>
      </c>
      <c r="P28" s="5">
        <f t="shared" si="21"/>
        <v>5.0000000000000024E-2</v>
      </c>
      <c r="Q28" s="5">
        <f t="shared" si="21"/>
        <v>5.0000000000000024E-2</v>
      </c>
      <c r="R28" s="5">
        <f t="shared" si="21"/>
        <v>5.0000000000000024E-2</v>
      </c>
      <c r="S28" s="5">
        <f t="shared" si="21"/>
        <v>5.0000000000000024E-2</v>
      </c>
      <c r="T28" s="11">
        <f>IFERROR(T27/$F27,0)</f>
        <v>5.0000000000000024E-2</v>
      </c>
      <c r="U28" s="5">
        <f t="shared" ref="U28:AE28" si="22">IFERROR(U27/$F27,0)</f>
        <v>5.0000000000000024E-2</v>
      </c>
      <c r="V28" s="5">
        <f t="shared" si="22"/>
        <v>5.0000000000000024E-2</v>
      </c>
      <c r="W28" s="5">
        <f t="shared" si="22"/>
        <v>5.0000000000000024E-2</v>
      </c>
      <c r="X28" s="5">
        <f t="shared" si="22"/>
        <v>5.0000000000000024E-2</v>
      </c>
      <c r="Y28" s="5">
        <f t="shared" si="22"/>
        <v>5.0000000000000024E-2</v>
      </c>
      <c r="Z28" s="5">
        <f t="shared" si="22"/>
        <v>5.0000000000000024E-2</v>
      </c>
      <c r="AA28" s="5">
        <f t="shared" si="22"/>
        <v>5.0000000000000024E-2</v>
      </c>
      <c r="AB28" s="5">
        <f t="shared" si="22"/>
        <v>5.0000000000000024E-2</v>
      </c>
      <c r="AC28" s="5">
        <f t="shared" si="22"/>
        <v>0</v>
      </c>
      <c r="AD28" s="5">
        <f t="shared" si="22"/>
        <v>0</v>
      </c>
      <c r="AE28" s="5">
        <f t="shared" si="22"/>
        <v>0</v>
      </c>
      <c r="AF28" s="36">
        <f t="shared" si="20"/>
        <v>1.0000000000000007</v>
      </c>
    </row>
    <row r="29" spans="1:32" s="2" customFormat="1" x14ac:dyDescent="0.25">
      <c r="A29" s="59">
        <v>11</v>
      </c>
      <c r="B29" s="61" t="s">
        <v>18</v>
      </c>
      <c r="C29" s="55">
        <f>'[1]ESCOLA SANTA ROSA (2)'!$J$349</f>
        <v>54156.588099999986</v>
      </c>
      <c r="D29" s="55">
        <f>C29+(C29*0.2912)</f>
        <v>69926.986554719988</v>
      </c>
      <c r="E29" s="63">
        <f>(C29*100)/C57</f>
        <v>1.3869959236120408</v>
      </c>
      <c r="F29" s="65">
        <f>SUM(H29:AE29)</f>
        <v>69926.986554719959</v>
      </c>
      <c r="G29" s="15"/>
      <c r="H29" s="10">
        <v>0</v>
      </c>
      <c r="I29" s="4">
        <f>0.05*D29</f>
        <v>3496.3493277359994</v>
      </c>
      <c r="J29" s="4">
        <f>0.05*D29</f>
        <v>3496.3493277359994</v>
      </c>
      <c r="K29" s="4">
        <f>0.05*D29</f>
        <v>3496.3493277359994</v>
      </c>
      <c r="L29" s="4">
        <f>0.05*D29</f>
        <v>3496.3493277359994</v>
      </c>
      <c r="M29" s="4">
        <f>0.05*D29</f>
        <v>3496.3493277359994</v>
      </c>
      <c r="N29" s="4">
        <f>0.05*D29</f>
        <v>3496.3493277359994</v>
      </c>
      <c r="O29" s="4">
        <f>0.05*D29</f>
        <v>3496.3493277359994</v>
      </c>
      <c r="P29" s="4">
        <f>0.05*D29</f>
        <v>3496.3493277359994</v>
      </c>
      <c r="Q29" s="4">
        <f>0.05*D29</f>
        <v>3496.3493277359994</v>
      </c>
      <c r="R29" s="4">
        <f>0.05*D29</f>
        <v>3496.3493277359994</v>
      </c>
      <c r="S29" s="4">
        <f>0.05*D29</f>
        <v>3496.3493277359994</v>
      </c>
      <c r="T29" s="4">
        <f>0.05*D29</f>
        <v>3496.3493277359994</v>
      </c>
      <c r="U29" s="4">
        <f>0.05*D29</f>
        <v>3496.3493277359994</v>
      </c>
      <c r="V29" s="4">
        <f>0.05*D29</f>
        <v>3496.3493277359994</v>
      </c>
      <c r="W29" s="4">
        <f>0.05*D29</f>
        <v>3496.3493277359994</v>
      </c>
      <c r="X29" s="4">
        <f>0.05*D29</f>
        <v>3496.3493277359994</v>
      </c>
      <c r="Y29" s="4">
        <f>0.05*D29</f>
        <v>3496.3493277359994</v>
      </c>
      <c r="Z29" s="4">
        <f>0.05*D29</f>
        <v>3496.3493277359994</v>
      </c>
      <c r="AA29" s="4">
        <f>0.05*D29</f>
        <v>3496.3493277359994</v>
      </c>
      <c r="AB29" s="4">
        <f>0.05*D29</f>
        <v>3496.3493277359994</v>
      </c>
      <c r="AC29" s="4">
        <v>0</v>
      </c>
      <c r="AD29" s="4">
        <v>0</v>
      </c>
      <c r="AE29" s="4">
        <v>0</v>
      </c>
      <c r="AF29" s="34">
        <f t="shared" si="20"/>
        <v>69926.986554719959</v>
      </c>
    </row>
    <row r="30" spans="1:32" s="6" customFormat="1" ht="11.25" customHeight="1" x14ac:dyDescent="0.25">
      <c r="A30" s="59"/>
      <c r="B30" s="61"/>
      <c r="C30" s="56"/>
      <c r="D30" s="56"/>
      <c r="E30" s="67"/>
      <c r="F30" s="65"/>
      <c r="G30" s="16"/>
      <c r="H30" s="11">
        <f>IFERROR(H29/$F29,0)</f>
        <v>0</v>
      </c>
      <c r="I30" s="5">
        <f t="shared" ref="I30:S30" si="23">IFERROR(I29/$F29,0)</f>
        <v>5.0000000000000024E-2</v>
      </c>
      <c r="J30" s="5">
        <f t="shared" si="23"/>
        <v>5.0000000000000024E-2</v>
      </c>
      <c r="K30" s="5">
        <f t="shared" si="23"/>
        <v>5.0000000000000024E-2</v>
      </c>
      <c r="L30" s="5">
        <f t="shared" si="23"/>
        <v>5.0000000000000024E-2</v>
      </c>
      <c r="M30" s="5">
        <f t="shared" si="23"/>
        <v>5.0000000000000024E-2</v>
      </c>
      <c r="N30" s="5">
        <f t="shared" si="23"/>
        <v>5.0000000000000024E-2</v>
      </c>
      <c r="O30" s="5">
        <f t="shared" si="23"/>
        <v>5.0000000000000024E-2</v>
      </c>
      <c r="P30" s="5">
        <f t="shared" si="23"/>
        <v>5.0000000000000024E-2</v>
      </c>
      <c r="Q30" s="5">
        <f t="shared" si="23"/>
        <v>5.0000000000000024E-2</v>
      </c>
      <c r="R30" s="5">
        <f t="shared" si="23"/>
        <v>5.0000000000000024E-2</v>
      </c>
      <c r="S30" s="5">
        <f t="shared" si="23"/>
        <v>5.0000000000000024E-2</v>
      </c>
      <c r="T30" s="11">
        <f>IFERROR(T29/$F29,0)</f>
        <v>5.0000000000000024E-2</v>
      </c>
      <c r="U30" s="5">
        <f t="shared" ref="U30:AE30" si="24">IFERROR(U29/$F29,0)</f>
        <v>5.0000000000000024E-2</v>
      </c>
      <c r="V30" s="5">
        <f t="shared" si="24"/>
        <v>5.0000000000000024E-2</v>
      </c>
      <c r="W30" s="5">
        <f t="shared" si="24"/>
        <v>5.0000000000000024E-2</v>
      </c>
      <c r="X30" s="5">
        <f t="shared" si="24"/>
        <v>5.0000000000000024E-2</v>
      </c>
      <c r="Y30" s="5">
        <f t="shared" si="24"/>
        <v>5.0000000000000024E-2</v>
      </c>
      <c r="Z30" s="5">
        <f t="shared" si="24"/>
        <v>5.0000000000000024E-2</v>
      </c>
      <c r="AA30" s="5">
        <f t="shared" si="24"/>
        <v>5.0000000000000024E-2</v>
      </c>
      <c r="AB30" s="5">
        <f t="shared" si="24"/>
        <v>5.0000000000000024E-2</v>
      </c>
      <c r="AC30" s="5">
        <f t="shared" si="24"/>
        <v>0</v>
      </c>
      <c r="AD30" s="5">
        <f t="shared" si="24"/>
        <v>0</v>
      </c>
      <c r="AE30" s="5">
        <f t="shared" si="24"/>
        <v>0</v>
      </c>
      <c r="AF30" s="36">
        <f t="shared" si="20"/>
        <v>1.0000000000000007</v>
      </c>
    </row>
    <row r="31" spans="1:32" s="2" customFormat="1" x14ac:dyDescent="0.25">
      <c r="A31" s="59">
        <v>12</v>
      </c>
      <c r="B31" s="61" t="s">
        <v>19</v>
      </c>
      <c r="C31" s="55">
        <f>'[1]ESCOLA SANTA ROSA (2)'!$J$379</f>
        <v>436158.77759999997</v>
      </c>
      <c r="D31" s="55">
        <f>C31+(C31*0.2912)</f>
        <v>563168.21363711997</v>
      </c>
      <c r="E31" s="63">
        <f>(C31*100)/C57</f>
        <v>11.170394365719114</v>
      </c>
      <c r="F31" s="65">
        <f>SUM(H31:AE31)</f>
        <v>563168.21363711997</v>
      </c>
      <c r="G31" s="15"/>
      <c r="H31" s="10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f>0.125*D31</f>
        <v>70396.026704639997</v>
      </c>
      <c r="T31" s="4">
        <f>0.125*D31</f>
        <v>70396.026704639997</v>
      </c>
      <c r="U31" s="4">
        <f>0.125*D31</f>
        <v>70396.026704639997</v>
      </c>
      <c r="V31" s="4">
        <f>0.125*D31</f>
        <v>70396.026704639997</v>
      </c>
      <c r="W31" s="4">
        <f>0.125*D31</f>
        <v>70396.026704639997</v>
      </c>
      <c r="X31" s="4">
        <f>0.125*D31</f>
        <v>70396.026704639997</v>
      </c>
      <c r="Y31" s="4">
        <f>0.125*D31</f>
        <v>70396.026704639997</v>
      </c>
      <c r="Z31" s="4">
        <f>0.125*D31</f>
        <v>70396.026704639997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34">
        <f t="shared" si="20"/>
        <v>563168.21363711997</v>
      </c>
    </row>
    <row r="32" spans="1:32" s="6" customFormat="1" ht="11.25" customHeight="1" x14ac:dyDescent="0.25">
      <c r="A32" s="59"/>
      <c r="B32" s="61"/>
      <c r="C32" s="56"/>
      <c r="D32" s="56"/>
      <c r="E32" s="67"/>
      <c r="F32" s="65"/>
      <c r="G32" s="16"/>
      <c r="H32" s="11">
        <f>IFERROR(H31/$F31,0)</f>
        <v>0</v>
      </c>
      <c r="I32" s="5">
        <f t="shared" ref="I32:S32" si="25">IFERROR(I31/$F31,0)</f>
        <v>0</v>
      </c>
      <c r="J32" s="5">
        <f t="shared" si="25"/>
        <v>0</v>
      </c>
      <c r="K32" s="5">
        <f t="shared" si="25"/>
        <v>0</v>
      </c>
      <c r="L32" s="5">
        <f t="shared" si="25"/>
        <v>0</v>
      </c>
      <c r="M32" s="5">
        <f t="shared" si="25"/>
        <v>0</v>
      </c>
      <c r="N32" s="5">
        <f t="shared" si="25"/>
        <v>0</v>
      </c>
      <c r="O32" s="5">
        <f t="shared" si="25"/>
        <v>0</v>
      </c>
      <c r="P32" s="5">
        <f t="shared" si="25"/>
        <v>0</v>
      </c>
      <c r="Q32" s="5">
        <f t="shared" si="25"/>
        <v>0</v>
      </c>
      <c r="R32" s="5">
        <f t="shared" si="25"/>
        <v>0</v>
      </c>
      <c r="S32" s="5">
        <f t="shared" si="25"/>
        <v>0.125</v>
      </c>
      <c r="T32" s="11">
        <f>IFERROR(T31/$F31,0)</f>
        <v>0.125</v>
      </c>
      <c r="U32" s="5">
        <f t="shared" ref="U32:AE32" si="26">IFERROR(U31/$F31,0)</f>
        <v>0.125</v>
      </c>
      <c r="V32" s="5">
        <f t="shared" si="26"/>
        <v>0.125</v>
      </c>
      <c r="W32" s="5">
        <f t="shared" si="26"/>
        <v>0.125</v>
      </c>
      <c r="X32" s="5">
        <f t="shared" si="26"/>
        <v>0.125</v>
      </c>
      <c r="Y32" s="5">
        <f t="shared" si="26"/>
        <v>0.125</v>
      </c>
      <c r="Z32" s="5">
        <f t="shared" si="26"/>
        <v>0.125</v>
      </c>
      <c r="AA32" s="5">
        <f t="shared" si="26"/>
        <v>0</v>
      </c>
      <c r="AB32" s="5">
        <f t="shared" si="26"/>
        <v>0</v>
      </c>
      <c r="AC32" s="5">
        <f t="shared" si="26"/>
        <v>0</v>
      </c>
      <c r="AD32" s="5">
        <f t="shared" si="26"/>
        <v>0</v>
      </c>
      <c r="AE32" s="5">
        <f t="shared" si="26"/>
        <v>0</v>
      </c>
      <c r="AF32" s="36">
        <f t="shared" si="20"/>
        <v>1</v>
      </c>
    </row>
    <row r="33" spans="1:32" s="2" customFormat="1" x14ac:dyDescent="0.25">
      <c r="A33" s="59">
        <v>13</v>
      </c>
      <c r="B33" s="61" t="s">
        <v>20</v>
      </c>
      <c r="C33" s="55">
        <f>'[1]ESCOLA SANTA ROSA (2)'!$J$398</f>
        <v>201545.5056</v>
      </c>
      <c r="D33" s="55">
        <f>C33+(C33*0.2912)</f>
        <v>260235.55683072002</v>
      </c>
      <c r="E33" s="63">
        <f>(C33*100)/C57</f>
        <v>5.1617504812776005</v>
      </c>
      <c r="F33" s="65">
        <f>SUM(H33:AE33)</f>
        <v>260235.55683072004</v>
      </c>
      <c r="G33" s="15"/>
      <c r="H33" s="10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f>0.1*D33</f>
        <v>26023.555683072002</v>
      </c>
      <c r="T33" s="4">
        <f>0.1*D33</f>
        <v>26023.555683072002</v>
      </c>
      <c r="U33" s="4">
        <f>0.1*D33</f>
        <v>26023.555683072002</v>
      </c>
      <c r="V33" s="4">
        <f>0.1*D33</f>
        <v>26023.555683072002</v>
      </c>
      <c r="W33" s="4">
        <f>0.1*D33</f>
        <v>26023.555683072002</v>
      </c>
      <c r="X33" s="4">
        <f>0.1*D33</f>
        <v>26023.555683072002</v>
      </c>
      <c r="Y33" s="4">
        <f>0.1*D33</f>
        <v>26023.555683072002</v>
      </c>
      <c r="Z33" s="4">
        <f>0.1*D33</f>
        <v>26023.555683072002</v>
      </c>
      <c r="AA33" s="4">
        <f>0.1*D33</f>
        <v>26023.555683072002</v>
      </c>
      <c r="AB33" s="4">
        <f>0.1*D33</f>
        <v>26023.555683072002</v>
      </c>
      <c r="AC33" s="4">
        <v>0</v>
      </c>
      <c r="AD33" s="4">
        <v>0</v>
      </c>
      <c r="AE33" s="4">
        <v>0</v>
      </c>
      <c r="AF33" s="34">
        <f t="shared" si="20"/>
        <v>260235.55683072004</v>
      </c>
    </row>
    <row r="34" spans="1:32" s="6" customFormat="1" ht="11.25" customHeight="1" x14ac:dyDescent="0.25">
      <c r="A34" s="59"/>
      <c r="B34" s="61"/>
      <c r="C34" s="56"/>
      <c r="D34" s="56"/>
      <c r="E34" s="67"/>
      <c r="F34" s="65"/>
      <c r="G34" s="16"/>
      <c r="H34" s="11">
        <f>IFERROR(H33/$F33,0)</f>
        <v>0</v>
      </c>
      <c r="I34" s="5">
        <f t="shared" ref="I34:S34" si="27">IFERROR(I33/$F33,0)</f>
        <v>0</v>
      </c>
      <c r="J34" s="5">
        <f t="shared" si="27"/>
        <v>0</v>
      </c>
      <c r="K34" s="5">
        <f t="shared" si="27"/>
        <v>0</v>
      </c>
      <c r="L34" s="5">
        <f t="shared" si="27"/>
        <v>0</v>
      </c>
      <c r="M34" s="5">
        <f t="shared" si="27"/>
        <v>0</v>
      </c>
      <c r="N34" s="5">
        <f t="shared" si="27"/>
        <v>0</v>
      </c>
      <c r="O34" s="5">
        <f t="shared" si="27"/>
        <v>0</v>
      </c>
      <c r="P34" s="5">
        <f t="shared" si="27"/>
        <v>0</v>
      </c>
      <c r="Q34" s="5">
        <f t="shared" si="27"/>
        <v>0</v>
      </c>
      <c r="R34" s="5">
        <f t="shared" si="27"/>
        <v>0</v>
      </c>
      <c r="S34" s="5">
        <f t="shared" si="27"/>
        <v>9.9999999999999992E-2</v>
      </c>
      <c r="T34" s="11">
        <f>IFERROR(T33/$F33,0)</f>
        <v>9.9999999999999992E-2</v>
      </c>
      <c r="U34" s="5">
        <f t="shared" ref="U34:AE34" si="28">IFERROR(U33/$F33,0)</f>
        <v>9.9999999999999992E-2</v>
      </c>
      <c r="V34" s="5">
        <f t="shared" si="28"/>
        <v>9.9999999999999992E-2</v>
      </c>
      <c r="W34" s="5">
        <f t="shared" si="28"/>
        <v>9.9999999999999992E-2</v>
      </c>
      <c r="X34" s="5">
        <f t="shared" si="28"/>
        <v>9.9999999999999992E-2</v>
      </c>
      <c r="Y34" s="5">
        <f t="shared" si="28"/>
        <v>9.9999999999999992E-2</v>
      </c>
      <c r="Z34" s="5">
        <f t="shared" si="28"/>
        <v>9.9999999999999992E-2</v>
      </c>
      <c r="AA34" s="5">
        <f t="shared" si="28"/>
        <v>9.9999999999999992E-2</v>
      </c>
      <c r="AB34" s="5">
        <f t="shared" si="28"/>
        <v>9.9999999999999992E-2</v>
      </c>
      <c r="AC34" s="5">
        <f t="shared" si="28"/>
        <v>0</v>
      </c>
      <c r="AD34" s="5">
        <f t="shared" si="28"/>
        <v>0</v>
      </c>
      <c r="AE34" s="5">
        <f t="shared" si="28"/>
        <v>0</v>
      </c>
      <c r="AF34" s="36">
        <f t="shared" si="20"/>
        <v>0.99999999999999989</v>
      </c>
    </row>
    <row r="35" spans="1:32" s="2" customFormat="1" x14ac:dyDescent="0.25">
      <c r="A35" s="59">
        <v>14</v>
      </c>
      <c r="B35" s="61" t="s">
        <v>21</v>
      </c>
      <c r="C35" s="55">
        <f>'[1]ESCOLA SANTA ROSA (2)'!$J$414</f>
        <v>112391.01120000001</v>
      </c>
      <c r="D35" s="55">
        <f>C35+(C35*0.2912)</f>
        <v>145119.27366144001</v>
      </c>
      <c r="E35" s="63">
        <f>(C35*100)/C57</f>
        <v>2.8784286428309036</v>
      </c>
      <c r="F35" s="65">
        <f>SUM(H35:AE35)</f>
        <v>145119.27366144001</v>
      </c>
      <c r="G35" s="15"/>
      <c r="H35" s="10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f>0.2*D35</f>
        <v>29023.854732288004</v>
      </c>
      <c r="Z35" s="4">
        <f>0.2*D35</f>
        <v>29023.854732288004</v>
      </c>
      <c r="AA35" s="4">
        <f>0.2*D35</f>
        <v>29023.854732288004</v>
      </c>
      <c r="AB35" s="4">
        <f>0.2*D35</f>
        <v>29023.854732288004</v>
      </c>
      <c r="AC35" s="4">
        <f>0.2*D35</f>
        <v>29023.854732288004</v>
      </c>
      <c r="AD35" s="4">
        <f>0.25*P35</f>
        <v>0</v>
      </c>
      <c r="AE35" s="4">
        <v>0</v>
      </c>
      <c r="AF35" s="34">
        <f t="shared" si="20"/>
        <v>145119.27366144001</v>
      </c>
    </row>
    <row r="36" spans="1:32" s="6" customFormat="1" ht="11.25" customHeight="1" x14ac:dyDescent="0.25">
      <c r="A36" s="59"/>
      <c r="B36" s="61"/>
      <c r="C36" s="56"/>
      <c r="D36" s="56"/>
      <c r="E36" s="67"/>
      <c r="F36" s="65"/>
      <c r="G36" s="16"/>
      <c r="H36" s="11">
        <f>IFERROR(H35/$F35,0)</f>
        <v>0</v>
      </c>
      <c r="I36" s="5">
        <f t="shared" ref="I36:S36" si="29">IFERROR(I35/$F35,0)</f>
        <v>0</v>
      </c>
      <c r="J36" s="5">
        <f t="shared" si="29"/>
        <v>0</v>
      </c>
      <c r="K36" s="5">
        <f t="shared" si="29"/>
        <v>0</v>
      </c>
      <c r="L36" s="5">
        <f t="shared" si="29"/>
        <v>0</v>
      </c>
      <c r="M36" s="5">
        <f t="shared" si="29"/>
        <v>0</v>
      </c>
      <c r="N36" s="5">
        <f t="shared" si="29"/>
        <v>0</v>
      </c>
      <c r="O36" s="5">
        <f t="shared" si="29"/>
        <v>0</v>
      </c>
      <c r="P36" s="5">
        <f t="shared" si="29"/>
        <v>0</v>
      </c>
      <c r="Q36" s="5">
        <f t="shared" si="29"/>
        <v>0</v>
      </c>
      <c r="R36" s="5">
        <f t="shared" si="29"/>
        <v>0</v>
      </c>
      <c r="S36" s="5">
        <f t="shared" si="29"/>
        <v>0</v>
      </c>
      <c r="T36" s="11">
        <f>IFERROR(T35/$F35,0)</f>
        <v>0</v>
      </c>
      <c r="U36" s="5">
        <f t="shared" ref="U36:AE36" si="30">IFERROR(U35/$F35,0)</f>
        <v>0</v>
      </c>
      <c r="V36" s="5">
        <f t="shared" si="30"/>
        <v>0</v>
      </c>
      <c r="W36" s="5">
        <f t="shared" si="30"/>
        <v>0</v>
      </c>
      <c r="X36" s="5">
        <f t="shared" si="30"/>
        <v>0</v>
      </c>
      <c r="Y36" s="5">
        <f t="shared" si="30"/>
        <v>0.2</v>
      </c>
      <c r="Z36" s="5">
        <f t="shared" si="30"/>
        <v>0.2</v>
      </c>
      <c r="AA36" s="5">
        <f t="shared" si="30"/>
        <v>0.2</v>
      </c>
      <c r="AB36" s="5">
        <f t="shared" si="30"/>
        <v>0.2</v>
      </c>
      <c r="AC36" s="5">
        <f t="shared" si="30"/>
        <v>0.2</v>
      </c>
      <c r="AD36" s="5">
        <f t="shared" si="30"/>
        <v>0</v>
      </c>
      <c r="AE36" s="5">
        <f t="shared" si="30"/>
        <v>0</v>
      </c>
      <c r="AF36" s="36">
        <f t="shared" si="20"/>
        <v>1</v>
      </c>
    </row>
    <row r="37" spans="1:32" s="2" customFormat="1" x14ac:dyDescent="0.25">
      <c r="A37" s="59">
        <v>15</v>
      </c>
      <c r="B37" s="61" t="s">
        <v>22</v>
      </c>
      <c r="C37" s="55">
        <f>'[1]ESCOLA SANTA ROSA (2)'!$J$435</f>
        <v>261423.46012</v>
      </c>
      <c r="D37" s="55">
        <f>C37+(C37*0.2912)</f>
        <v>337549.97170694399</v>
      </c>
      <c r="E37" s="63">
        <f>(C37*100)/C57</f>
        <v>6.6952754271274895</v>
      </c>
      <c r="F37" s="65">
        <f>SUM(H37:AE37)</f>
        <v>337549.97170694399</v>
      </c>
      <c r="G37" s="15"/>
      <c r="H37" s="10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f>0.125*D37</f>
        <v>42193.746463367999</v>
      </c>
      <c r="T37" s="4">
        <f>0.125*D37</f>
        <v>42193.746463367999</v>
      </c>
      <c r="U37" s="4">
        <f>0.125*D37</f>
        <v>42193.746463367999</v>
      </c>
      <c r="V37" s="4">
        <f>0.125*D37</f>
        <v>42193.746463367999</v>
      </c>
      <c r="W37" s="4">
        <f>0.125*D37</f>
        <v>42193.746463367999</v>
      </c>
      <c r="X37" s="4">
        <f>0.125*D37</f>
        <v>42193.746463367999</v>
      </c>
      <c r="Y37" s="4">
        <f>0.125*D37</f>
        <v>42193.746463367999</v>
      </c>
      <c r="Z37" s="4">
        <f>0.125*D37</f>
        <v>42193.746463367999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34">
        <f t="shared" si="20"/>
        <v>337549.97170694399</v>
      </c>
    </row>
    <row r="38" spans="1:32" s="6" customFormat="1" ht="11.25" customHeight="1" x14ac:dyDescent="0.25">
      <c r="A38" s="59"/>
      <c r="B38" s="61"/>
      <c r="C38" s="56"/>
      <c r="D38" s="56"/>
      <c r="E38" s="67"/>
      <c r="F38" s="65"/>
      <c r="G38" s="16"/>
      <c r="H38" s="11">
        <f>IFERROR(H37/$F37,0)</f>
        <v>0</v>
      </c>
      <c r="I38" s="5">
        <f t="shared" ref="I38:S38" si="31">IFERROR(I37/$F37,0)</f>
        <v>0</v>
      </c>
      <c r="J38" s="5">
        <f t="shared" si="31"/>
        <v>0</v>
      </c>
      <c r="K38" s="5">
        <f t="shared" si="31"/>
        <v>0</v>
      </c>
      <c r="L38" s="5">
        <f t="shared" si="31"/>
        <v>0</v>
      </c>
      <c r="M38" s="5">
        <f t="shared" si="31"/>
        <v>0</v>
      </c>
      <c r="N38" s="5">
        <f t="shared" si="31"/>
        <v>0</v>
      </c>
      <c r="O38" s="5">
        <f t="shared" si="31"/>
        <v>0</v>
      </c>
      <c r="P38" s="5">
        <f t="shared" si="31"/>
        <v>0</v>
      </c>
      <c r="Q38" s="5">
        <f t="shared" si="31"/>
        <v>0</v>
      </c>
      <c r="R38" s="5">
        <f t="shared" si="31"/>
        <v>0</v>
      </c>
      <c r="S38" s="5">
        <f t="shared" si="31"/>
        <v>0.125</v>
      </c>
      <c r="T38" s="11">
        <f>IFERROR(T37/$F37,0)</f>
        <v>0.125</v>
      </c>
      <c r="U38" s="5">
        <f t="shared" ref="U38:AE38" si="32">IFERROR(U37/$F37,0)</f>
        <v>0.125</v>
      </c>
      <c r="V38" s="5">
        <f t="shared" si="32"/>
        <v>0.125</v>
      </c>
      <c r="W38" s="5">
        <f t="shared" si="32"/>
        <v>0.125</v>
      </c>
      <c r="X38" s="5">
        <f t="shared" si="32"/>
        <v>0.125</v>
      </c>
      <c r="Y38" s="5">
        <f t="shared" si="32"/>
        <v>0.125</v>
      </c>
      <c r="Z38" s="5">
        <f t="shared" si="32"/>
        <v>0.125</v>
      </c>
      <c r="AA38" s="5">
        <f t="shared" si="32"/>
        <v>0</v>
      </c>
      <c r="AB38" s="5">
        <f t="shared" si="32"/>
        <v>0</v>
      </c>
      <c r="AC38" s="5">
        <f t="shared" si="32"/>
        <v>0</v>
      </c>
      <c r="AD38" s="5">
        <f t="shared" si="32"/>
        <v>0</v>
      </c>
      <c r="AE38" s="5">
        <f t="shared" si="32"/>
        <v>0</v>
      </c>
      <c r="AF38" s="36">
        <f t="shared" si="20"/>
        <v>1</v>
      </c>
    </row>
    <row r="39" spans="1:32" s="2" customFormat="1" x14ac:dyDescent="0.25">
      <c r="A39" s="59">
        <v>16</v>
      </c>
      <c r="B39" s="61" t="s">
        <v>23</v>
      </c>
      <c r="C39" s="55">
        <f>'[1]ESCOLA SANTA ROSA (2)'!$J$454</f>
        <v>45952.102599999998</v>
      </c>
      <c r="D39" s="55">
        <f>C39+(C39*0.2912)</f>
        <v>59333.35487712</v>
      </c>
      <c r="E39" s="63">
        <f>(C39*100)/C57</f>
        <v>1.1768721262483348</v>
      </c>
      <c r="F39" s="65">
        <f>SUM(H39:AE39)</f>
        <v>59333.35487712</v>
      </c>
      <c r="G39" s="15"/>
      <c r="H39" s="10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f>0.125*D39</f>
        <v>7416.66935964</v>
      </c>
      <c r="T39" s="4">
        <f>0.125*D39</f>
        <v>7416.66935964</v>
      </c>
      <c r="U39" s="4">
        <f>0.125*D39</f>
        <v>7416.66935964</v>
      </c>
      <c r="V39" s="4">
        <f>0.125*D39</f>
        <v>7416.66935964</v>
      </c>
      <c r="W39" s="4">
        <f>0.125*D39</f>
        <v>7416.66935964</v>
      </c>
      <c r="X39" s="4">
        <f>0.125*D39</f>
        <v>7416.66935964</v>
      </c>
      <c r="Y39" s="4">
        <f>0.125*D39</f>
        <v>7416.66935964</v>
      </c>
      <c r="Z39" s="4">
        <f>0.125*D39</f>
        <v>7416.66935964</v>
      </c>
      <c r="AA39" s="4">
        <f>0.25*P39</f>
        <v>0</v>
      </c>
      <c r="AB39" s="4">
        <f>0.25*P39</f>
        <v>0</v>
      </c>
      <c r="AC39" s="4">
        <v>0</v>
      </c>
      <c r="AD39" s="4">
        <v>0</v>
      </c>
      <c r="AE39" s="4">
        <v>0</v>
      </c>
      <c r="AF39" s="34">
        <f t="shared" si="20"/>
        <v>59333.35487712</v>
      </c>
    </row>
    <row r="40" spans="1:32" s="6" customFormat="1" ht="11.25" customHeight="1" x14ac:dyDescent="0.25">
      <c r="A40" s="59"/>
      <c r="B40" s="61"/>
      <c r="C40" s="56"/>
      <c r="D40" s="56"/>
      <c r="E40" s="67"/>
      <c r="F40" s="65"/>
      <c r="G40" s="16"/>
      <c r="H40" s="11">
        <f>IFERROR(H39/$F39,0)</f>
        <v>0</v>
      </c>
      <c r="I40" s="5">
        <f t="shared" ref="I40:S40" si="33">IFERROR(I39/$F39,0)</f>
        <v>0</v>
      </c>
      <c r="J40" s="5">
        <f t="shared" si="33"/>
        <v>0</v>
      </c>
      <c r="K40" s="5">
        <f t="shared" si="33"/>
        <v>0</v>
      </c>
      <c r="L40" s="5">
        <f t="shared" si="33"/>
        <v>0</v>
      </c>
      <c r="M40" s="5">
        <f t="shared" si="33"/>
        <v>0</v>
      </c>
      <c r="N40" s="5">
        <f t="shared" si="33"/>
        <v>0</v>
      </c>
      <c r="O40" s="5">
        <f t="shared" si="33"/>
        <v>0</v>
      </c>
      <c r="P40" s="5">
        <f t="shared" si="33"/>
        <v>0</v>
      </c>
      <c r="Q40" s="5">
        <f t="shared" si="33"/>
        <v>0</v>
      </c>
      <c r="R40" s="5">
        <f t="shared" si="33"/>
        <v>0</v>
      </c>
      <c r="S40" s="5">
        <f t="shared" si="33"/>
        <v>0.125</v>
      </c>
      <c r="T40" s="11">
        <f>IFERROR(T39/$F39,0)</f>
        <v>0.125</v>
      </c>
      <c r="U40" s="5">
        <f t="shared" ref="U40:AE40" si="34">IFERROR(U39/$F39,0)</f>
        <v>0.125</v>
      </c>
      <c r="V40" s="5">
        <f t="shared" si="34"/>
        <v>0.125</v>
      </c>
      <c r="W40" s="5">
        <f t="shared" si="34"/>
        <v>0.125</v>
      </c>
      <c r="X40" s="5">
        <f t="shared" si="34"/>
        <v>0.125</v>
      </c>
      <c r="Y40" s="5">
        <f t="shared" si="34"/>
        <v>0.125</v>
      </c>
      <c r="Z40" s="5">
        <f t="shared" si="34"/>
        <v>0.125</v>
      </c>
      <c r="AA40" s="5">
        <f t="shared" si="34"/>
        <v>0</v>
      </c>
      <c r="AB40" s="5">
        <f t="shared" si="34"/>
        <v>0</v>
      </c>
      <c r="AC40" s="5">
        <f t="shared" si="34"/>
        <v>0</v>
      </c>
      <c r="AD40" s="5">
        <f t="shared" si="34"/>
        <v>0</v>
      </c>
      <c r="AE40" s="5">
        <f t="shared" si="34"/>
        <v>0</v>
      </c>
      <c r="AF40" s="36">
        <f t="shared" si="20"/>
        <v>1</v>
      </c>
    </row>
    <row r="41" spans="1:32" s="2" customFormat="1" x14ac:dyDescent="0.25">
      <c r="A41" s="59">
        <v>17</v>
      </c>
      <c r="B41" s="61" t="s">
        <v>24</v>
      </c>
      <c r="C41" s="55">
        <f>'[1]ESCOLA SANTA ROSA (2)'!$J$474</f>
        <v>26236.467199999999</v>
      </c>
      <c r="D41" s="55">
        <f>C41+(C41*0.2912)</f>
        <v>33876.526448639997</v>
      </c>
      <c r="E41" s="63">
        <f>(C41*100)/C57</f>
        <v>0.67193806576564996</v>
      </c>
      <c r="F41" s="65">
        <f>SUM(H41:AE41)</f>
        <v>33876.526448639997</v>
      </c>
      <c r="G41" s="15"/>
      <c r="H41" s="10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10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f>0.5*D41</f>
        <v>16938.263224319999</v>
      </c>
      <c r="AD41" s="4">
        <f>0.5*D41</f>
        <v>16938.263224319999</v>
      </c>
      <c r="AE41" s="4">
        <v>0</v>
      </c>
      <c r="AF41" s="34">
        <f t="shared" si="20"/>
        <v>33876.526448639997</v>
      </c>
    </row>
    <row r="42" spans="1:32" s="6" customFormat="1" ht="11.25" customHeight="1" x14ac:dyDescent="0.25">
      <c r="A42" s="59"/>
      <c r="B42" s="61"/>
      <c r="C42" s="56"/>
      <c r="D42" s="56"/>
      <c r="E42" s="67"/>
      <c r="F42" s="65"/>
      <c r="G42" s="16"/>
      <c r="H42" s="11">
        <f>IFERROR(H41/$F41,0)</f>
        <v>0</v>
      </c>
      <c r="I42" s="5">
        <f t="shared" ref="I42:S42" si="35">IFERROR(I41/$F41,0)</f>
        <v>0</v>
      </c>
      <c r="J42" s="5">
        <f t="shared" si="35"/>
        <v>0</v>
      </c>
      <c r="K42" s="5">
        <f t="shared" si="35"/>
        <v>0</v>
      </c>
      <c r="L42" s="5">
        <f t="shared" si="35"/>
        <v>0</v>
      </c>
      <c r="M42" s="5">
        <f t="shared" si="35"/>
        <v>0</v>
      </c>
      <c r="N42" s="5">
        <f t="shared" si="35"/>
        <v>0</v>
      </c>
      <c r="O42" s="5">
        <f t="shared" si="35"/>
        <v>0</v>
      </c>
      <c r="P42" s="5">
        <f t="shared" si="35"/>
        <v>0</v>
      </c>
      <c r="Q42" s="5">
        <f t="shared" si="35"/>
        <v>0</v>
      </c>
      <c r="R42" s="5">
        <f t="shared" si="35"/>
        <v>0</v>
      </c>
      <c r="S42" s="5">
        <f t="shared" si="35"/>
        <v>0</v>
      </c>
      <c r="T42" s="11">
        <f>IFERROR(T41/$F41,0)</f>
        <v>0</v>
      </c>
      <c r="U42" s="5">
        <f t="shared" ref="U42:AE42" si="36">IFERROR(U41/$F41,0)</f>
        <v>0</v>
      </c>
      <c r="V42" s="5">
        <f t="shared" si="36"/>
        <v>0</v>
      </c>
      <c r="W42" s="5">
        <f t="shared" si="36"/>
        <v>0</v>
      </c>
      <c r="X42" s="5">
        <f t="shared" si="36"/>
        <v>0</v>
      </c>
      <c r="Y42" s="5">
        <f t="shared" si="36"/>
        <v>0</v>
      </c>
      <c r="Z42" s="5">
        <f t="shared" si="36"/>
        <v>0</v>
      </c>
      <c r="AA42" s="5">
        <f t="shared" si="36"/>
        <v>0</v>
      </c>
      <c r="AB42" s="5">
        <f t="shared" si="36"/>
        <v>0</v>
      </c>
      <c r="AC42" s="5">
        <f t="shared" si="36"/>
        <v>0.5</v>
      </c>
      <c r="AD42" s="5">
        <f t="shared" si="36"/>
        <v>0.5</v>
      </c>
      <c r="AE42" s="5">
        <f t="shared" si="36"/>
        <v>0</v>
      </c>
      <c r="AF42" s="36">
        <f t="shared" si="20"/>
        <v>1</v>
      </c>
    </row>
    <row r="43" spans="1:32" s="2" customFormat="1" ht="26.25" customHeight="1" x14ac:dyDescent="0.25">
      <c r="A43" s="59">
        <v>18</v>
      </c>
      <c r="B43" s="61" t="s">
        <v>25</v>
      </c>
      <c r="C43" s="68">
        <f>'[1]ESCOLA SANTA ROSA (2)'!$J$482</f>
        <v>121608.73300000001</v>
      </c>
      <c r="D43" s="55">
        <f>C43+(C43*0.2912)</f>
        <v>157021.19604960002</v>
      </c>
      <c r="E43" s="63">
        <f>(C43*100)/C57</f>
        <v>3.1145022769007324</v>
      </c>
      <c r="F43" s="65">
        <f>SUM(H43:AE43)</f>
        <v>157021.19604960002</v>
      </c>
      <c r="G43" s="15"/>
      <c r="H43" s="10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10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f>0.5*D43</f>
        <v>78510.598024800012</v>
      </c>
      <c r="AE43" s="4">
        <f>0.5*D43</f>
        <v>78510.598024800012</v>
      </c>
      <c r="AF43" s="34">
        <f t="shared" si="20"/>
        <v>157021.19604960002</v>
      </c>
    </row>
    <row r="44" spans="1:32" s="6" customFormat="1" ht="23.25" customHeight="1" x14ac:dyDescent="0.25">
      <c r="A44" s="59"/>
      <c r="B44" s="61"/>
      <c r="C44" s="69"/>
      <c r="D44" s="56"/>
      <c r="E44" s="67"/>
      <c r="F44" s="65"/>
      <c r="G44" s="16"/>
      <c r="H44" s="11">
        <f>IFERROR(H43/$F43,0)</f>
        <v>0</v>
      </c>
      <c r="I44" s="5">
        <f t="shared" ref="I44:S44" si="37">IFERROR(I43/$F43,0)</f>
        <v>0</v>
      </c>
      <c r="J44" s="5">
        <f t="shared" si="37"/>
        <v>0</v>
      </c>
      <c r="K44" s="5">
        <f t="shared" si="37"/>
        <v>0</v>
      </c>
      <c r="L44" s="5">
        <f t="shared" si="37"/>
        <v>0</v>
      </c>
      <c r="M44" s="5">
        <f t="shared" si="37"/>
        <v>0</v>
      </c>
      <c r="N44" s="5">
        <f t="shared" si="37"/>
        <v>0</v>
      </c>
      <c r="O44" s="5">
        <f t="shared" si="37"/>
        <v>0</v>
      </c>
      <c r="P44" s="5">
        <f t="shared" si="37"/>
        <v>0</v>
      </c>
      <c r="Q44" s="5">
        <f t="shared" si="37"/>
        <v>0</v>
      </c>
      <c r="R44" s="5">
        <f t="shared" si="37"/>
        <v>0</v>
      </c>
      <c r="S44" s="5">
        <f t="shared" si="37"/>
        <v>0</v>
      </c>
      <c r="T44" s="11">
        <f>IFERROR(T43/$F43,0)</f>
        <v>0</v>
      </c>
      <c r="U44" s="5">
        <f t="shared" ref="U44:AE44" si="38">IFERROR(U43/$F43,0)</f>
        <v>0</v>
      </c>
      <c r="V44" s="5">
        <f t="shared" si="38"/>
        <v>0</v>
      </c>
      <c r="W44" s="5">
        <f t="shared" si="38"/>
        <v>0</v>
      </c>
      <c r="X44" s="5">
        <f t="shared" si="38"/>
        <v>0</v>
      </c>
      <c r="Y44" s="5">
        <f t="shared" si="38"/>
        <v>0</v>
      </c>
      <c r="Z44" s="5">
        <f t="shared" si="38"/>
        <v>0</v>
      </c>
      <c r="AA44" s="5">
        <f t="shared" si="38"/>
        <v>0</v>
      </c>
      <c r="AB44" s="5">
        <f t="shared" si="38"/>
        <v>0</v>
      </c>
      <c r="AC44" s="5">
        <f t="shared" si="38"/>
        <v>0</v>
      </c>
      <c r="AD44" s="5">
        <f t="shared" si="38"/>
        <v>0.5</v>
      </c>
      <c r="AE44" s="5">
        <f t="shared" si="38"/>
        <v>0.5</v>
      </c>
      <c r="AF44" s="36">
        <f t="shared" si="20"/>
        <v>1</v>
      </c>
    </row>
    <row r="45" spans="1:32" s="2" customFormat="1" x14ac:dyDescent="0.25">
      <c r="A45" s="59">
        <v>19</v>
      </c>
      <c r="B45" s="61" t="s">
        <v>26</v>
      </c>
      <c r="C45" s="55">
        <f>'[1]ESCOLA SANTA ROSA (2)'!$J$488</f>
        <v>22632.48</v>
      </c>
      <c r="D45" s="55">
        <f>C45+(C45*0.2912)</f>
        <v>29223.058175999999</v>
      </c>
      <c r="E45" s="63">
        <f>(C45*100)/C57</f>
        <v>0.57963691219371793</v>
      </c>
      <c r="F45" s="65">
        <f>SUM(H45:AE45)</f>
        <v>29223.058175999999</v>
      </c>
      <c r="G45" s="15"/>
      <c r="H45" s="10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10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f>1*D45</f>
        <v>29223.058175999999</v>
      </c>
      <c r="AF45" s="34">
        <f t="shared" si="20"/>
        <v>29223.058175999999</v>
      </c>
    </row>
    <row r="46" spans="1:32" s="6" customFormat="1" ht="11.25" customHeight="1" x14ac:dyDescent="0.25">
      <c r="A46" s="59"/>
      <c r="B46" s="61"/>
      <c r="C46" s="56"/>
      <c r="D46" s="56"/>
      <c r="E46" s="67"/>
      <c r="F46" s="65"/>
      <c r="G46" s="16"/>
      <c r="H46" s="11">
        <f>IFERROR(H45/$F45,0)</f>
        <v>0</v>
      </c>
      <c r="I46" s="5">
        <f t="shared" ref="I46:S46" si="39">IFERROR(I45/$F45,0)</f>
        <v>0</v>
      </c>
      <c r="J46" s="5">
        <f t="shared" si="39"/>
        <v>0</v>
      </c>
      <c r="K46" s="5">
        <f t="shared" si="39"/>
        <v>0</v>
      </c>
      <c r="L46" s="5">
        <f t="shared" si="39"/>
        <v>0</v>
      </c>
      <c r="M46" s="5">
        <f t="shared" si="39"/>
        <v>0</v>
      </c>
      <c r="N46" s="5">
        <f t="shared" si="39"/>
        <v>0</v>
      </c>
      <c r="O46" s="5">
        <f t="shared" si="39"/>
        <v>0</v>
      </c>
      <c r="P46" s="5">
        <f t="shared" si="39"/>
        <v>0</v>
      </c>
      <c r="Q46" s="5">
        <f t="shared" si="39"/>
        <v>0</v>
      </c>
      <c r="R46" s="5">
        <f t="shared" si="39"/>
        <v>0</v>
      </c>
      <c r="S46" s="5">
        <f t="shared" si="39"/>
        <v>0</v>
      </c>
      <c r="T46" s="11">
        <f>IFERROR(T45/$F45,0)</f>
        <v>0</v>
      </c>
      <c r="U46" s="5">
        <f t="shared" ref="U46:AE46" si="40">IFERROR(U45/$F45,0)</f>
        <v>0</v>
      </c>
      <c r="V46" s="5">
        <f t="shared" si="40"/>
        <v>0</v>
      </c>
      <c r="W46" s="5">
        <f t="shared" si="40"/>
        <v>0</v>
      </c>
      <c r="X46" s="5">
        <f t="shared" si="40"/>
        <v>0</v>
      </c>
      <c r="Y46" s="5">
        <f t="shared" si="40"/>
        <v>0</v>
      </c>
      <c r="Z46" s="5">
        <f t="shared" si="40"/>
        <v>0</v>
      </c>
      <c r="AA46" s="5">
        <f t="shared" si="40"/>
        <v>0</v>
      </c>
      <c r="AB46" s="5">
        <f t="shared" si="40"/>
        <v>0</v>
      </c>
      <c r="AC46" s="5">
        <f t="shared" si="40"/>
        <v>0</v>
      </c>
      <c r="AD46" s="5">
        <f t="shared" si="40"/>
        <v>0</v>
      </c>
      <c r="AE46" s="5">
        <f t="shared" si="40"/>
        <v>1</v>
      </c>
      <c r="AF46" s="36">
        <f t="shared" si="20"/>
        <v>1</v>
      </c>
    </row>
    <row r="47" spans="1:32" s="2" customFormat="1" x14ac:dyDescent="0.25">
      <c r="A47" s="59">
        <v>20</v>
      </c>
      <c r="B47" s="61" t="s">
        <v>27</v>
      </c>
      <c r="C47" s="55">
        <f>'[1]ESCOLA SANTA ROSA (2)'!$J$495</f>
        <v>13278.77</v>
      </c>
      <c r="D47" s="55">
        <f>C47+(C47*0.2912)</f>
        <v>17145.547824000001</v>
      </c>
      <c r="E47" s="63">
        <f>(C47*100)/C57</f>
        <v>0.34008050556238539</v>
      </c>
      <c r="F47" s="65">
        <f>SUM(H47:AE47)</f>
        <v>17145.547824000001</v>
      </c>
      <c r="G47" s="15"/>
      <c r="H47" s="10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10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f>1*D47</f>
        <v>17145.547824000001</v>
      </c>
      <c r="AF47" s="34">
        <f t="shared" si="20"/>
        <v>17145.547824000001</v>
      </c>
    </row>
    <row r="48" spans="1:32" s="6" customFormat="1" ht="11.25" customHeight="1" x14ac:dyDescent="0.25">
      <c r="A48" s="59"/>
      <c r="B48" s="61"/>
      <c r="C48" s="56"/>
      <c r="D48" s="56"/>
      <c r="E48" s="67"/>
      <c r="F48" s="65"/>
      <c r="G48" s="16"/>
      <c r="H48" s="11">
        <f>IFERROR(H47/$F47,0)</f>
        <v>0</v>
      </c>
      <c r="I48" s="5">
        <f t="shared" ref="I48:S48" si="41">IFERROR(I47/$F47,0)</f>
        <v>0</v>
      </c>
      <c r="J48" s="5">
        <f t="shared" si="41"/>
        <v>0</v>
      </c>
      <c r="K48" s="5">
        <f t="shared" si="41"/>
        <v>0</v>
      </c>
      <c r="L48" s="5">
        <f t="shared" si="41"/>
        <v>0</v>
      </c>
      <c r="M48" s="5">
        <f t="shared" si="41"/>
        <v>0</v>
      </c>
      <c r="N48" s="5">
        <f t="shared" si="41"/>
        <v>0</v>
      </c>
      <c r="O48" s="5">
        <f t="shared" si="41"/>
        <v>0</v>
      </c>
      <c r="P48" s="5">
        <f t="shared" si="41"/>
        <v>0</v>
      </c>
      <c r="Q48" s="5">
        <f t="shared" si="41"/>
        <v>0</v>
      </c>
      <c r="R48" s="5">
        <f t="shared" si="41"/>
        <v>0</v>
      </c>
      <c r="S48" s="5">
        <f t="shared" si="41"/>
        <v>0</v>
      </c>
      <c r="T48" s="11">
        <f>IFERROR(T47/$F47,0)</f>
        <v>0</v>
      </c>
      <c r="U48" s="5">
        <f t="shared" ref="U48:AE48" si="42">IFERROR(U47/$F47,0)</f>
        <v>0</v>
      </c>
      <c r="V48" s="5">
        <f t="shared" si="42"/>
        <v>0</v>
      </c>
      <c r="W48" s="5">
        <f t="shared" si="42"/>
        <v>0</v>
      </c>
      <c r="X48" s="5">
        <f t="shared" si="42"/>
        <v>0</v>
      </c>
      <c r="Y48" s="5">
        <f t="shared" si="42"/>
        <v>0</v>
      </c>
      <c r="Z48" s="5">
        <f t="shared" si="42"/>
        <v>0</v>
      </c>
      <c r="AA48" s="5">
        <f t="shared" si="42"/>
        <v>0</v>
      </c>
      <c r="AB48" s="5">
        <f t="shared" si="42"/>
        <v>0</v>
      </c>
      <c r="AC48" s="5">
        <f t="shared" si="42"/>
        <v>0</v>
      </c>
      <c r="AD48" s="5">
        <f t="shared" si="42"/>
        <v>0</v>
      </c>
      <c r="AE48" s="5">
        <f t="shared" si="42"/>
        <v>1</v>
      </c>
      <c r="AF48" s="36">
        <f t="shared" si="20"/>
        <v>1</v>
      </c>
    </row>
    <row r="49" spans="1:32" s="2" customFormat="1" x14ac:dyDescent="0.25">
      <c r="A49" s="59">
        <v>21</v>
      </c>
      <c r="B49" s="61" t="s">
        <v>28</v>
      </c>
      <c r="C49" s="55">
        <f>'[1]ESCOLA SANTA ROSA (2)'!$J$501</f>
        <v>3926.3999999999996</v>
      </c>
      <c r="D49" s="55">
        <f>C49+(C49*0.2912)</f>
        <v>5069.7676799999999</v>
      </c>
      <c r="E49" s="63">
        <f>(C49*100)/C57</f>
        <v>0.10055841746186957</v>
      </c>
      <c r="F49" s="65">
        <f>SUM(H49:AE49)</f>
        <v>5069.7676799999999</v>
      </c>
      <c r="G49" s="15"/>
      <c r="H49" s="10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10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f>1*D49</f>
        <v>5069.7676799999999</v>
      </c>
      <c r="AF49" s="34">
        <f t="shared" si="20"/>
        <v>5069.7676799999999</v>
      </c>
    </row>
    <row r="50" spans="1:32" s="6" customFormat="1" ht="11.25" customHeight="1" x14ac:dyDescent="0.25">
      <c r="A50" s="59"/>
      <c r="B50" s="61"/>
      <c r="C50" s="56"/>
      <c r="D50" s="56"/>
      <c r="E50" s="67"/>
      <c r="F50" s="65"/>
      <c r="G50" s="16"/>
      <c r="H50" s="11">
        <f>IFERROR(H49/$F49,0)</f>
        <v>0</v>
      </c>
      <c r="I50" s="5">
        <f t="shared" ref="I50:S50" si="43">IFERROR(I49/$F49,0)</f>
        <v>0</v>
      </c>
      <c r="J50" s="5">
        <f t="shared" si="43"/>
        <v>0</v>
      </c>
      <c r="K50" s="5">
        <f t="shared" si="43"/>
        <v>0</v>
      </c>
      <c r="L50" s="5">
        <f t="shared" si="43"/>
        <v>0</v>
      </c>
      <c r="M50" s="5">
        <f t="shared" si="43"/>
        <v>0</v>
      </c>
      <c r="N50" s="5">
        <f t="shared" si="43"/>
        <v>0</v>
      </c>
      <c r="O50" s="5">
        <f t="shared" si="43"/>
        <v>0</v>
      </c>
      <c r="P50" s="5">
        <f t="shared" si="43"/>
        <v>0</v>
      </c>
      <c r="Q50" s="5">
        <f t="shared" si="43"/>
        <v>0</v>
      </c>
      <c r="R50" s="5">
        <f t="shared" si="43"/>
        <v>0</v>
      </c>
      <c r="S50" s="5">
        <f t="shared" si="43"/>
        <v>0</v>
      </c>
      <c r="T50" s="11">
        <f>IFERROR(T49/$F49,0)</f>
        <v>0</v>
      </c>
      <c r="U50" s="5">
        <f t="shared" ref="U50:AE50" si="44">IFERROR(U49/$F49,0)</f>
        <v>0</v>
      </c>
      <c r="V50" s="5">
        <f t="shared" si="44"/>
        <v>0</v>
      </c>
      <c r="W50" s="5">
        <f t="shared" si="44"/>
        <v>0</v>
      </c>
      <c r="X50" s="5">
        <f t="shared" si="44"/>
        <v>0</v>
      </c>
      <c r="Y50" s="5">
        <f t="shared" si="44"/>
        <v>0</v>
      </c>
      <c r="Z50" s="5">
        <f t="shared" si="44"/>
        <v>0</v>
      </c>
      <c r="AA50" s="5">
        <f t="shared" si="44"/>
        <v>0</v>
      </c>
      <c r="AB50" s="5">
        <f t="shared" si="44"/>
        <v>0</v>
      </c>
      <c r="AC50" s="5">
        <f t="shared" si="44"/>
        <v>0</v>
      </c>
      <c r="AD50" s="5">
        <f t="shared" si="44"/>
        <v>0</v>
      </c>
      <c r="AE50" s="5">
        <f t="shared" si="44"/>
        <v>1</v>
      </c>
      <c r="AF50" s="36">
        <f t="shared" si="20"/>
        <v>1</v>
      </c>
    </row>
    <row r="51" spans="1:32" s="2" customFormat="1" x14ac:dyDescent="0.25">
      <c r="A51" s="59">
        <v>22</v>
      </c>
      <c r="B51" s="61" t="s">
        <v>29</v>
      </c>
      <c r="C51" s="55">
        <f>'[1]ESCOLA SANTA ROSA (2)'!$J$506</f>
        <v>3744</v>
      </c>
      <c r="D51" s="55">
        <f>C51+(C51*0.2912)</f>
        <v>4834.2528000000002</v>
      </c>
      <c r="E51" s="63">
        <f>(C51*100)/C57</f>
        <v>9.5886999535768055E-2</v>
      </c>
      <c r="F51" s="65">
        <f>SUM(H51:AE51)</f>
        <v>4834.2528000000002</v>
      </c>
      <c r="G51" s="15"/>
      <c r="H51" s="10">
        <f>0.5*D51</f>
        <v>2417.1264000000001</v>
      </c>
      <c r="I51" s="10">
        <f>0.5*D51</f>
        <v>2417.1264000000001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10">
        <f>1*P51</f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34">
        <f t="shared" si="20"/>
        <v>4834.2528000000002</v>
      </c>
    </row>
    <row r="52" spans="1:32" s="6" customFormat="1" ht="11.25" customHeight="1" x14ac:dyDescent="0.25">
      <c r="A52" s="59"/>
      <c r="B52" s="61"/>
      <c r="C52" s="56"/>
      <c r="D52" s="56"/>
      <c r="E52" s="67"/>
      <c r="F52" s="65"/>
      <c r="G52" s="16"/>
      <c r="H52" s="11">
        <f>IFERROR(H51/$F51,0)</f>
        <v>0.5</v>
      </c>
      <c r="I52" s="5">
        <f t="shared" ref="I52:S52" si="45">IFERROR(I51/$F51,0)</f>
        <v>0.5</v>
      </c>
      <c r="J52" s="5">
        <f t="shared" si="45"/>
        <v>0</v>
      </c>
      <c r="K52" s="5">
        <f t="shared" si="45"/>
        <v>0</v>
      </c>
      <c r="L52" s="5">
        <f t="shared" si="45"/>
        <v>0</v>
      </c>
      <c r="M52" s="5">
        <f t="shared" si="45"/>
        <v>0</v>
      </c>
      <c r="N52" s="5">
        <f t="shared" si="45"/>
        <v>0</v>
      </c>
      <c r="O52" s="5">
        <f t="shared" si="45"/>
        <v>0</v>
      </c>
      <c r="P52" s="5">
        <f t="shared" si="45"/>
        <v>0</v>
      </c>
      <c r="Q52" s="5">
        <f t="shared" si="45"/>
        <v>0</v>
      </c>
      <c r="R52" s="5">
        <f t="shared" si="45"/>
        <v>0</v>
      </c>
      <c r="S52" s="5">
        <f t="shared" si="45"/>
        <v>0</v>
      </c>
      <c r="T52" s="11">
        <f>IFERROR(T51/$F51,0)</f>
        <v>0</v>
      </c>
      <c r="U52" s="5">
        <f t="shared" ref="U52:AE52" si="46">IFERROR(U51/$F51,0)</f>
        <v>0</v>
      </c>
      <c r="V52" s="5">
        <f t="shared" si="46"/>
        <v>0</v>
      </c>
      <c r="W52" s="5">
        <f t="shared" si="46"/>
        <v>0</v>
      </c>
      <c r="X52" s="5">
        <f t="shared" si="46"/>
        <v>0</v>
      </c>
      <c r="Y52" s="5">
        <f t="shared" si="46"/>
        <v>0</v>
      </c>
      <c r="Z52" s="5">
        <f t="shared" si="46"/>
        <v>0</v>
      </c>
      <c r="AA52" s="5">
        <f t="shared" si="46"/>
        <v>0</v>
      </c>
      <c r="AB52" s="5">
        <f t="shared" si="46"/>
        <v>0</v>
      </c>
      <c r="AC52" s="5">
        <f t="shared" si="46"/>
        <v>0</v>
      </c>
      <c r="AD52" s="5">
        <f t="shared" si="46"/>
        <v>0</v>
      </c>
      <c r="AE52" s="5">
        <f t="shared" si="46"/>
        <v>0</v>
      </c>
      <c r="AF52" s="36">
        <f t="shared" si="20"/>
        <v>1</v>
      </c>
    </row>
    <row r="53" spans="1:32" s="2" customFormat="1" hidden="1" x14ac:dyDescent="0.25">
      <c r="A53" s="59">
        <v>23</v>
      </c>
      <c r="B53" s="61" t="s">
        <v>30</v>
      </c>
      <c r="C53" s="55">
        <v>0</v>
      </c>
      <c r="D53" s="55">
        <f>C53+(C53*0.2912)</f>
        <v>0</v>
      </c>
      <c r="E53" s="63">
        <f>(C53*100)/C57</f>
        <v>0</v>
      </c>
      <c r="F53" s="65">
        <f>SUM(H53:AE53)</f>
        <v>0</v>
      </c>
      <c r="G53" s="15"/>
      <c r="H53" s="10">
        <f>0.2*D53</f>
        <v>0</v>
      </c>
      <c r="I53" s="4">
        <f>0.2*D53</f>
        <v>0</v>
      </c>
      <c r="J53" s="4">
        <f>0.2*D53</f>
        <v>0</v>
      </c>
      <c r="K53" s="10">
        <f>0.2*D53</f>
        <v>0</v>
      </c>
      <c r="L53" s="10">
        <f>0.2*D53</f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10">
        <f>0.3*P53</f>
        <v>0</v>
      </c>
      <c r="U53" s="4">
        <f>0.35*P53</f>
        <v>0</v>
      </c>
      <c r="V53" s="4">
        <f>0.35*P53</f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34">
        <f t="shared" si="20"/>
        <v>0</v>
      </c>
    </row>
    <row r="54" spans="1:32" s="6" customFormat="1" ht="11.25" hidden="1" customHeight="1" x14ac:dyDescent="0.25">
      <c r="A54" s="59"/>
      <c r="B54" s="61"/>
      <c r="C54" s="56"/>
      <c r="D54" s="56"/>
      <c r="E54" s="67"/>
      <c r="F54" s="65"/>
      <c r="G54" s="16"/>
      <c r="H54" s="11">
        <f>IFERROR(H53/$F53,0)</f>
        <v>0</v>
      </c>
      <c r="I54" s="5">
        <f t="shared" ref="I54:S54" si="47">IFERROR(I53/$F53,0)</f>
        <v>0</v>
      </c>
      <c r="J54" s="5">
        <f t="shared" si="47"/>
        <v>0</v>
      </c>
      <c r="K54" s="5">
        <f t="shared" si="47"/>
        <v>0</v>
      </c>
      <c r="L54" s="5">
        <f t="shared" si="47"/>
        <v>0</v>
      </c>
      <c r="M54" s="5">
        <f t="shared" si="47"/>
        <v>0</v>
      </c>
      <c r="N54" s="5">
        <f t="shared" si="47"/>
        <v>0</v>
      </c>
      <c r="O54" s="5">
        <f t="shared" si="47"/>
        <v>0</v>
      </c>
      <c r="P54" s="5">
        <f t="shared" si="47"/>
        <v>0</v>
      </c>
      <c r="Q54" s="5">
        <f t="shared" si="47"/>
        <v>0</v>
      </c>
      <c r="R54" s="5">
        <f t="shared" si="47"/>
        <v>0</v>
      </c>
      <c r="S54" s="5">
        <f t="shared" si="47"/>
        <v>0</v>
      </c>
      <c r="T54" s="11">
        <f>IFERROR(T53/$F53,0)</f>
        <v>0</v>
      </c>
      <c r="U54" s="5">
        <f t="shared" ref="U54:AE54" si="48">IFERROR(U53/$F53,0)</f>
        <v>0</v>
      </c>
      <c r="V54" s="5">
        <f t="shared" si="48"/>
        <v>0</v>
      </c>
      <c r="W54" s="5">
        <f t="shared" si="48"/>
        <v>0</v>
      </c>
      <c r="X54" s="5">
        <f t="shared" si="48"/>
        <v>0</v>
      </c>
      <c r="Y54" s="5">
        <f t="shared" si="48"/>
        <v>0</v>
      </c>
      <c r="Z54" s="5">
        <f t="shared" si="48"/>
        <v>0</v>
      </c>
      <c r="AA54" s="5">
        <f t="shared" si="48"/>
        <v>0</v>
      </c>
      <c r="AB54" s="5">
        <f t="shared" si="48"/>
        <v>0</v>
      </c>
      <c r="AC54" s="5">
        <f t="shared" si="48"/>
        <v>0</v>
      </c>
      <c r="AD54" s="5">
        <f t="shared" si="48"/>
        <v>0</v>
      </c>
      <c r="AE54" s="5">
        <f t="shared" si="48"/>
        <v>0</v>
      </c>
      <c r="AF54" s="36">
        <f t="shared" si="20"/>
        <v>0</v>
      </c>
    </row>
    <row r="55" spans="1:32" s="2" customFormat="1" x14ac:dyDescent="0.25">
      <c r="A55" s="59">
        <v>24</v>
      </c>
      <c r="B55" s="61" t="s">
        <v>31</v>
      </c>
      <c r="C55" s="55">
        <f>'[1]ESCOLA SANTA ROSA (2)'!$J$510</f>
        <v>18316</v>
      </c>
      <c r="D55" s="55">
        <f>C55+(C55*0.2912)</f>
        <v>23649.619200000001</v>
      </c>
      <c r="E55" s="63">
        <f>(C55*100)/C57</f>
        <v>0.46908821674602769</v>
      </c>
      <c r="F55" s="65">
        <f>SUM(H55:AE55)</f>
        <v>23649.619200000001</v>
      </c>
      <c r="G55" s="15"/>
      <c r="H55" s="10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10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f>1*D55</f>
        <v>23649.619200000001</v>
      </c>
      <c r="AF55" s="34">
        <f t="shared" si="20"/>
        <v>23649.619200000001</v>
      </c>
    </row>
    <row r="56" spans="1:32" s="6" customFormat="1" ht="11.25" customHeight="1" x14ac:dyDescent="0.25">
      <c r="A56" s="59"/>
      <c r="B56" s="61"/>
      <c r="C56" s="56"/>
      <c r="D56" s="56"/>
      <c r="E56" s="67"/>
      <c r="F56" s="65"/>
      <c r="G56" s="16"/>
      <c r="H56" s="11">
        <f>IFERROR(H55/$F55,0)</f>
        <v>0</v>
      </c>
      <c r="I56" s="5">
        <f t="shared" ref="I56:S56" si="49">IFERROR(I55/$F55,0)</f>
        <v>0</v>
      </c>
      <c r="J56" s="5">
        <f t="shared" si="49"/>
        <v>0</v>
      </c>
      <c r="K56" s="5">
        <f t="shared" si="49"/>
        <v>0</v>
      </c>
      <c r="L56" s="5">
        <f t="shared" si="49"/>
        <v>0</v>
      </c>
      <c r="M56" s="5">
        <f t="shared" si="49"/>
        <v>0</v>
      </c>
      <c r="N56" s="5">
        <f t="shared" si="49"/>
        <v>0</v>
      </c>
      <c r="O56" s="5">
        <f t="shared" si="49"/>
        <v>0</v>
      </c>
      <c r="P56" s="5">
        <f t="shared" si="49"/>
        <v>0</v>
      </c>
      <c r="Q56" s="5">
        <f t="shared" si="49"/>
        <v>0</v>
      </c>
      <c r="R56" s="5">
        <f t="shared" si="49"/>
        <v>0</v>
      </c>
      <c r="S56" s="5">
        <f t="shared" si="49"/>
        <v>0</v>
      </c>
      <c r="T56" s="11">
        <f>IFERROR(T55/$F55,0)</f>
        <v>0</v>
      </c>
      <c r="U56" s="5">
        <f t="shared" ref="U56:AE56" si="50">IFERROR(U55/$F55,0)</f>
        <v>0</v>
      </c>
      <c r="V56" s="5">
        <f t="shared" si="50"/>
        <v>0</v>
      </c>
      <c r="W56" s="5">
        <f t="shared" si="50"/>
        <v>0</v>
      </c>
      <c r="X56" s="5">
        <f t="shared" si="50"/>
        <v>0</v>
      </c>
      <c r="Y56" s="5">
        <f t="shared" si="50"/>
        <v>0</v>
      </c>
      <c r="Z56" s="5">
        <f t="shared" si="50"/>
        <v>0</v>
      </c>
      <c r="AA56" s="5">
        <f t="shared" si="50"/>
        <v>0</v>
      </c>
      <c r="AB56" s="5">
        <f t="shared" si="50"/>
        <v>0</v>
      </c>
      <c r="AC56" s="5">
        <f t="shared" si="50"/>
        <v>0</v>
      </c>
      <c r="AD56" s="5">
        <f t="shared" si="50"/>
        <v>0</v>
      </c>
      <c r="AE56" s="5">
        <f t="shared" si="50"/>
        <v>1</v>
      </c>
      <c r="AF56" s="36">
        <f t="shared" si="20"/>
        <v>1</v>
      </c>
    </row>
    <row r="57" spans="1:32" s="2" customFormat="1" x14ac:dyDescent="0.25">
      <c r="A57" s="59">
        <v>25</v>
      </c>
      <c r="B57" s="61" t="s">
        <v>34</v>
      </c>
      <c r="C57" s="57">
        <f>SUM(C9:C56)</f>
        <v>3904596.0538199986</v>
      </c>
      <c r="D57" s="57">
        <f>SUM(D9:D55)</f>
        <v>5041614.424692383</v>
      </c>
      <c r="E57" s="63">
        <f>SUM(E9:E55)</f>
        <v>100.00000000000003</v>
      </c>
      <c r="F57" s="65">
        <f>SUM(F9:F55)</f>
        <v>5041614.424692383</v>
      </c>
      <c r="G57" s="15"/>
      <c r="H57" s="10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10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37">
        <f>SUM(AF9+AF11+AF13+AF15+AF17+AF19+AF21+AF23+AF25+AF27+AF29+AF31+AF33+AF35+AF37+AF39+AF41+AF43+AF45+AF47+AF49+AF51+AF53+AF55)</f>
        <v>5041614.424692383</v>
      </c>
    </row>
    <row r="58" spans="1:32" s="6" customFormat="1" ht="11.25" customHeight="1" thickBot="1" x14ac:dyDescent="0.3">
      <c r="A58" s="60"/>
      <c r="B58" s="62"/>
      <c r="C58" s="58"/>
      <c r="D58" s="58"/>
      <c r="E58" s="64"/>
      <c r="F58" s="66"/>
      <c r="G58" s="38"/>
      <c r="H58" s="39">
        <f>IFERROR(H57/$F57,0)</f>
        <v>0</v>
      </c>
      <c r="I58" s="40">
        <f t="shared" ref="I58:AF58" si="51">IFERROR(I57/$F57,0)</f>
        <v>0</v>
      </c>
      <c r="J58" s="40">
        <f t="shared" si="51"/>
        <v>0</v>
      </c>
      <c r="K58" s="40">
        <f t="shared" si="51"/>
        <v>0</v>
      </c>
      <c r="L58" s="40">
        <f t="shared" si="51"/>
        <v>0</v>
      </c>
      <c r="M58" s="40">
        <f t="shared" si="51"/>
        <v>0</v>
      </c>
      <c r="N58" s="40">
        <f t="shared" si="51"/>
        <v>0</v>
      </c>
      <c r="O58" s="40">
        <f t="shared" si="51"/>
        <v>0</v>
      </c>
      <c r="P58" s="40">
        <f t="shared" si="51"/>
        <v>0</v>
      </c>
      <c r="Q58" s="40">
        <f t="shared" si="51"/>
        <v>0</v>
      </c>
      <c r="R58" s="40">
        <f t="shared" si="51"/>
        <v>0</v>
      </c>
      <c r="S58" s="40">
        <f t="shared" si="51"/>
        <v>0</v>
      </c>
      <c r="T58" s="39">
        <f>IFERROR(T57/$F57,0)</f>
        <v>0</v>
      </c>
      <c r="U58" s="40">
        <f t="shared" ref="U58:AE58" si="52">IFERROR(U57/$F57,0)</f>
        <v>0</v>
      </c>
      <c r="V58" s="40">
        <f t="shared" si="52"/>
        <v>0</v>
      </c>
      <c r="W58" s="40">
        <f t="shared" si="52"/>
        <v>0</v>
      </c>
      <c r="X58" s="40">
        <f t="shared" si="52"/>
        <v>0</v>
      </c>
      <c r="Y58" s="40">
        <f t="shared" si="52"/>
        <v>0</v>
      </c>
      <c r="Z58" s="40">
        <f t="shared" si="52"/>
        <v>0</v>
      </c>
      <c r="AA58" s="40">
        <f t="shared" si="52"/>
        <v>0</v>
      </c>
      <c r="AB58" s="40">
        <f t="shared" si="52"/>
        <v>0</v>
      </c>
      <c r="AC58" s="40">
        <f t="shared" si="52"/>
        <v>0</v>
      </c>
      <c r="AD58" s="40">
        <f t="shared" si="52"/>
        <v>0</v>
      </c>
      <c r="AE58" s="40">
        <f t="shared" si="52"/>
        <v>0</v>
      </c>
      <c r="AF58" s="41">
        <f t="shared" si="51"/>
        <v>1</v>
      </c>
    </row>
    <row r="60" spans="1:32" x14ac:dyDescent="0.25">
      <c r="Z60" s="51"/>
      <c r="AA60" s="52"/>
    </row>
    <row r="61" spans="1:32" x14ac:dyDescent="0.25">
      <c r="Z61" s="50"/>
    </row>
    <row r="64" spans="1:32" x14ac:dyDescent="0.25">
      <c r="Y64" s="51"/>
    </row>
    <row r="65" spans="25:25" x14ac:dyDescent="0.25">
      <c r="Y65" s="52"/>
    </row>
  </sheetData>
  <mergeCells count="152">
    <mergeCell ref="F11:F12"/>
    <mergeCell ref="E11:E12"/>
    <mergeCell ref="C11:C12"/>
    <mergeCell ref="B11:B12"/>
    <mergeCell ref="A11:A12"/>
    <mergeCell ref="F9:F10"/>
    <mergeCell ref="A1:E4"/>
    <mergeCell ref="A5:E6"/>
    <mergeCell ref="A9:A10"/>
    <mergeCell ref="B9:B10"/>
    <mergeCell ref="C9:C10"/>
    <mergeCell ref="E9:E10"/>
    <mergeCell ref="A13:A14"/>
    <mergeCell ref="B13:B14"/>
    <mergeCell ref="C13:C14"/>
    <mergeCell ref="E13:E14"/>
    <mergeCell ref="F13:F14"/>
    <mergeCell ref="A15:A16"/>
    <mergeCell ref="B15:B16"/>
    <mergeCell ref="C15:C16"/>
    <mergeCell ref="E15:E16"/>
    <mergeCell ref="F15:F16"/>
    <mergeCell ref="A17:A18"/>
    <mergeCell ref="B17:B18"/>
    <mergeCell ref="C17:C18"/>
    <mergeCell ref="E17:E18"/>
    <mergeCell ref="F17:F18"/>
    <mergeCell ref="A19:A20"/>
    <mergeCell ref="B19:B20"/>
    <mergeCell ref="C19:C20"/>
    <mergeCell ref="E19:E20"/>
    <mergeCell ref="F19:F20"/>
    <mergeCell ref="D19:D20"/>
    <mergeCell ref="E25:E26"/>
    <mergeCell ref="F25:F26"/>
    <mergeCell ref="A27:A28"/>
    <mergeCell ref="B27:B28"/>
    <mergeCell ref="C27:C28"/>
    <mergeCell ref="E27:E28"/>
    <mergeCell ref="F27:F28"/>
    <mergeCell ref="A21:A22"/>
    <mergeCell ref="B21:B22"/>
    <mergeCell ref="C21:C22"/>
    <mergeCell ref="E21:E22"/>
    <mergeCell ref="F21:F22"/>
    <mergeCell ref="A23:A24"/>
    <mergeCell ref="B23:B24"/>
    <mergeCell ref="C23:C24"/>
    <mergeCell ref="E23:E24"/>
    <mergeCell ref="F23:F24"/>
    <mergeCell ref="D21:D22"/>
    <mergeCell ref="D23:D24"/>
    <mergeCell ref="D25:D26"/>
    <mergeCell ref="D27:D28"/>
    <mergeCell ref="A25:A26"/>
    <mergeCell ref="B25:B26"/>
    <mergeCell ref="C25:C26"/>
    <mergeCell ref="E33:E34"/>
    <mergeCell ref="F33:F34"/>
    <mergeCell ref="A35:A36"/>
    <mergeCell ref="B35:B36"/>
    <mergeCell ref="C35:C36"/>
    <mergeCell ref="E35:E36"/>
    <mergeCell ref="F35:F36"/>
    <mergeCell ref="A29:A30"/>
    <mergeCell ref="B29:B30"/>
    <mergeCell ref="C29:C30"/>
    <mergeCell ref="E29:E30"/>
    <mergeCell ref="F29:F30"/>
    <mergeCell ref="A31:A32"/>
    <mergeCell ref="B31:B32"/>
    <mergeCell ref="C31:C32"/>
    <mergeCell ref="E31:E32"/>
    <mergeCell ref="F31:F32"/>
    <mergeCell ref="D29:D30"/>
    <mergeCell ref="E41:E42"/>
    <mergeCell ref="F41:F42"/>
    <mergeCell ref="A43:A44"/>
    <mergeCell ref="B43:B44"/>
    <mergeCell ref="C43:C44"/>
    <mergeCell ref="E43:E44"/>
    <mergeCell ref="F43:F44"/>
    <mergeCell ref="A37:A38"/>
    <mergeCell ref="B37:B38"/>
    <mergeCell ref="C37:C38"/>
    <mergeCell ref="E37:E38"/>
    <mergeCell ref="F37:F38"/>
    <mergeCell ref="A39:A40"/>
    <mergeCell ref="B39:B40"/>
    <mergeCell ref="C39:C40"/>
    <mergeCell ref="E39:E40"/>
    <mergeCell ref="F39:F40"/>
    <mergeCell ref="E51:E52"/>
    <mergeCell ref="F51:F52"/>
    <mergeCell ref="A45:A46"/>
    <mergeCell ref="B45:B46"/>
    <mergeCell ref="C45:C46"/>
    <mergeCell ref="E45:E46"/>
    <mergeCell ref="F45:F46"/>
    <mergeCell ref="A47:A48"/>
    <mergeCell ref="B47:B48"/>
    <mergeCell ref="C47:C48"/>
    <mergeCell ref="E47:E48"/>
    <mergeCell ref="F47:F48"/>
    <mergeCell ref="E57:E58"/>
    <mergeCell ref="F57:F58"/>
    <mergeCell ref="D9:D10"/>
    <mergeCell ref="D11:D12"/>
    <mergeCell ref="D13:D14"/>
    <mergeCell ref="D15:D16"/>
    <mergeCell ref="D17:D18"/>
    <mergeCell ref="A53:A54"/>
    <mergeCell ref="B53:B54"/>
    <mergeCell ref="C53:C54"/>
    <mergeCell ref="E53:E54"/>
    <mergeCell ref="F53:F54"/>
    <mergeCell ref="A55:A56"/>
    <mergeCell ref="B55:B56"/>
    <mergeCell ref="C55:C56"/>
    <mergeCell ref="E55:E56"/>
    <mergeCell ref="F55:F56"/>
    <mergeCell ref="A49:A50"/>
    <mergeCell ref="B49:B50"/>
    <mergeCell ref="C49:C50"/>
    <mergeCell ref="E49:E50"/>
    <mergeCell ref="F49:F50"/>
    <mergeCell ref="A51:A52"/>
    <mergeCell ref="B51:B52"/>
    <mergeCell ref="A57:A58"/>
    <mergeCell ref="B57:B58"/>
    <mergeCell ref="C57:C58"/>
    <mergeCell ref="C51:C52"/>
    <mergeCell ref="A41:A42"/>
    <mergeCell ref="B41:B42"/>
    <mergeCell ref="C41:C42"/>
    <mergeCell ref="A33:A34"/>
    <mergeCell ref="B33:B34"/>
    <mergeCell ref="C33:C34"/>
    <mergeCell ref="D55:D56"/>
    <mergeCell ref="D57:D58"/>
    <mergeCell ref="D43:D44"/>
    <mergeCell ref="D45:D46"/>
    <mergeCell ref="D47:D48"/>
    <mergeCell ref="D49:D50"/>
    <mergeCell ref="D51:D52"/>
    <mergeCell ref="D53:D54"/>
    <mergeCell ref="D31:D32"/>
    <mergeCell ref="D33:D34"/>
    <mergeCell ref="D35:D36"/>
    <mergeCell ref="D37:D38"/>
    <mergeCell ref="D39:D40"/>
    <mergeCell ref="D41:D42"/>
  </mergeCells>
  <conditionalFormatting sqref="G16:S16 G20:S20 G22:S22 G24:S24 G26:S26 G28:S28 G30:S30 G32:S32 G34:S34 G36:S36 G38:S38 G40:S40 G42:S42 G44:S44 G46:S46 G48:S48 G50:S50 G52:S52 G54:S54 G56:S56 G58:S58 AF9:XFD14 AF58:XFD58 AF56:XFD56 AF54:XFD54 AF52:XFD52 AF50:XFD50 AF48:XFD48 AF46:XFD46 AF44:XFD44 AF42:XFD42 AF40:XFD40 AF38:XFD38 AF36:XFD36 AF34:XFD34 AF32:XFD32 AF30:XFD30 AF28:XFD28 AF26:XFD26 AF24:XFD24 AF22:XFD22 AF20:XFD20 AF18:XFD18 AF16:XFD16 H17:L17 R17:U17 G18:S18 G9:S14">
    <cfRule type="cellIs" dxfId="198" priority="199" operator="greaterThan">
      <formula>0</formula>
    </cfRule>
  </conditionalFormatting>
  <conditionalFormatting sqref="G15 AG15:XFD15">
    <cfRule type="cellIs" dxfId="197" priority="198" operator="greaterThan">
      <formula>0</formula>
    </cfRule>
  </conditionalFormatting>
  <conditionalFormatting sqref="G17 AG17:XFD17">
    <cfRule type="cellIs" dxfId="196" priority="197" operator="greaterThan">
      <formula>0</formula>
    </cfRule>
  </conditionalFormatting>
  <conditionalFormatting sqref="G19 AG19:XFD19">
    <cfRule type="cellIs" dxfId="195" priority="196" operator="greaterThan">
      <formula>0</formula>
    </cfRule>
  </conditionalFormatting>
  <conditionalFormatting sqref="G21 AG21:XFD21">
    <cfRule type="cellIs" dxfId="194" priority="195" operator="greaterThan">
      <formula>0</formula>
    </cfRule>
  </conditionalFormatting>
  <conditionalFormatting sqref="G23 AG23:XFD23">
    <cfRule type="cellIs" dxfId="193" priority="194" operator="greaterThan">
      <formula>0</formula>
    </cfRule>
  </conditionalFormatting>
  <conditionalFormatting sqref="G25 AG25:XFD25">
    <cfRule type="cellIs" dxfId="192" priority="193" operator="greaterThan">
      <formula>0</formula>
    </cfRule>
  </conditionalFormatting>
  <conditionalFormatting sqref="G27 AG27:XFD27">
    <cfRule type="cellIs" dxfId="191" priority="192" operator="greaterThan">
      <formula>0</formula>
    </cfRule>
  </conditionalFormatting>
  <conditionalFormatting sqref="G29 AG29:XFD29">
    <cfRule type="cellIs" dxfId="190" priority="191" operator="greaterThan">
      <formula>0</formula>
    </cfRule>
  </conditionalFormatting>
  <conditionalFormatting sqref="G31 AG31:XFD31">
    <cfRule type="cellIs" dxfId="189" priority="190" operator="greaterThan">
      <formula>0</formula>
    </cfRule>
  </conditionalFormatting>
  <conditionalFormatting sqref="G33 AG33:XFD33">
    <cfRule type="cellIs" dxfId="188" priority="189" operator="greaterThan">
      <formula>0</formula>
    </cfRule>
  </conditionalFormatting>
  <conditionalFormatting sqref="G35 AG35:XFD35">
    <cfRule type="cellIs" dxfId="187" priority="188" operator="greaterThan">
      <formula>0</formula>
    </cfRule>
  </conditionalFormatting>
  <conditionalFormatting sqref="G37 AG37:XFD37">
    <cfRule type="cellIs" dxfId="186" priority="187" operator="greaterThan">
      <formula>0</formula>
    </cfRule>
  </conditionalFormatting>
  <conditionalFormatting sqref="G39 AG39:XFD39">
    <cfRule type="cellIs" dxfId="185" priority="186" operator="greaterThan">
      <formula>0</formula>
    </cfRule>
  </conditionalFormatting>
  <conditionalFormatting sqref="G41 AG41:XFD41">
    <cfRule type="cellIs" dxfId="184" priority="185" operator="greaterThan">
      <formula>0</formula>
    </cfRule>
  </conditionalFormatting>
  <conditionalFormatting sqref="G43 AG43:XFD43">
    <cfRule type="cellIs" dxfId="183" priority="184" operator="greaterThan">
      <formula>0</formula>
    </cfRule>
  </conditionalFormatting>
  <conditionalFormatting sqref="G45 AG45:XFD45">
    <cfRule type="cellIs" dxfId="182" priority="183" operator="greaterThan">
      <formula>0</formula>
    </cfRule>
  </conditionalFormatting>
  <conditionalFormatting sqref="G47 AG47:XFD47">
    <cfRule type="cellIs" dxfId="181" priority="182" operator="greaterThan">
      <formula>0</formula>
    </cfRule>
  </conditionalFormatting>
  <conditionalFormatting sqref="G49 AG49:XFD49">
    <cfRule type="cellIs" dxfId="180" priority="181" operator="greaterThan">
      <formula>0</formula>
    </cfRule>
  </conditionalFormatting>
  <conditionalFormatting sqref="G51 AG51:XFD51">
    <cfRule type="cellIs" dxfId="179" priority="180" operator="greaterThan">
      <formula>0</formula>
    </cfRule>
  </conditionalFormatting>
  <conditionalFormatting sqref="G53 AG53:XFD53">
    <cfRule type="cellIs" dxfId="178" priority="179" operator="greaterThan">
      <formula>0</formula>
    </cfRule>
  </conditionalFormatting>
  <conditionalFormatting sqref="G55 AG55:XFD55">
    <cfRule type="cellIs" dxfId="177" priority="178" operator="greaterThan">
      <formula>0</formula>
    </cfRule>
  </conditionalFormatting>
  <conditionalFormatting sqref="G57 AG57:XFD57">
    <cfRule type="cellIs" dxfId="176" priority="177" operator="greaterThan">
      <formula>0</formula>
    </cfRule>
  </conditionalFormatting>
  <conditionalFormatting sqref="H15:S15 AF15">
    <cfRule type="cellIs" dxfId="175" priority="176" operator="greaterThan">
      <formula>0</formula>
    </cfRule>
  </conditionalFormatting>
  <conditionalFormatting sqref="AF17">
    <cfRule type="cellIs" dxfId="174" priority="175" operator="greaterThan">
      <formula>0</formula>
    </cfRule>
  </conditionalFormatting>
  <conditionalFormatting sqref="H19:O19 AF19">
    <cfRule type="cellIs" dxfId="173" priority="174" operator="greaterThan">
      <formula>0</formula>
    </cfRule>
  </conditionalFormatting>
  <conditionalFormatting sqref="H21 AF21">
    <cfRule type="cellIs" dxfId="172" priority="173" operator="greaterThan">
      <formula>0</formula>
    </cfRule>
  </conditionalFormatting>
  <conditionalFormatting sqref="H23:S23 AF23">
    <cfRule type="cellIs" dxfId="171" priority="172" operator="greaterThan">
      <formula>0</formula>
    </cfRule>
  </conditionalFormatting>
  <conditionalFormatting sqref="AF25 H25:S25">
    <cfRule type="cellIs" dxfId="170" priority="171" operator="greaterThan">
      <formula>0</formula>
    </cfRule>
  </conditionalFormatting>
  <conditionalFormatting sqref="H27 AF27">
    <cfRule type="cellIs" dxfId="169" priority="170" operator="greaterThan">
      <formula>0</formula>
    </cfRule>
  </conditionalFormatting>
  <conditionalFormatting sqref="H29 AF29">
    <cfRule type="cellIs" dxfId="168" priority="169" operator="greaterThan">
      <formula>0</formula>
    </cfRule>
  </conditionalFormatting>
  <conditionalFormatting sqref="H31:R31 AF31">
    <cfRule type="cellIs" dxfId="167" priority="168" operator="greaterThan">
      <formula>0</formula>
    </cfRule>
  </conditionalFormatting>
  <conditionalFormatting sqref="H33:R33 AF33">
    <cfRule type="cellIs" dxfId="166" priority="167" operator="greaterThan">
      <formula>0</formula>
    </cfRule>
  </conditionalFormatting>
  <conditionalFormatting sqref="H35:S35 AF35">
    <cfRule type="cellIs" dxfId="165" priority="166" operator="greaterThan">
      <formula>0</formula>
    </cfRule>
  </conditionalFormatting>
  <conditionalFormatting sqref="H37:N37 AF37">
    <cfRule type="cellIs" dxfId="164" priority="165" operator="greaterThan">
      <formula>0</formula>
    </cfRule>
  </conditionalFormatting>
  <conditionalFormatting sqref="H39:P39 AF39">
    <cfRule type="cellIs" dxfId="163" priority="164" operator="greaterThan">
      <formula>0</formula>
    </cfRule>
  </conditionalFormatting>
  <conditionalFormatting sqref="H41:S41 AF41">
    <cfRule type="cellIs" dxfId="162" priority="163" operator="greaterThan">
      <formula>0</formula>
    </cfRule>
  </conditionalFormatting>
  <conditionalFormatting sqref="H43:S43 AF43">
    <cfRule type="cellIs" dxfId="161" priority="162" operator="greaterThan">
      <formula>0</formula>
    </cfRule>
  </conditionalFormatting>
  <conditionalFormatting sqref="H45:S45 AF45">
    <cfRule type="cellIs" dxfId="160" priority="161" operator="greaterThan">
      <formula>0</formula>
    </cfRule>
  </conditionalFormatting>
  <conditionalFormatting sqref="H47:S47 AF47">
    <cfRule type="cellIs" dxfId="159" priority="160" operator="greaterThan">
      <formula>0</formula>
    </cfRule>
  </conditionalFormatting>
  <conditionalFormatting sqref="H49:S49 AF49">
    <cfRule type="cellIs" dxfId="158" priority="159" operator="greaterThan">
      <formula>0</formula>
    </cfRule>
  </conditionalFormatting>
  <conditionalFormatting sqref="AF51 H51:S51">
    <cfRule type="cellIs" dxfId="157" priority="158" operator="greaterThan">
      <formula>0</formula>
    </cfRule>
  </conditionalFormatting>
  <conditionalFormatting sqref="AF53 H53:S53">
    <cfRule type="cellIs" dxfId="156" priority="157" operator="greaterThan">
      <formula>0</formula>
    </cfRule>
  </conditionalFormatting>
  <conditionalFormatting sqref="H55:S55 AF55">
    <cfRule type="cellIs" dxfId="155" priority="156" operator="greaterThan">
      <formula>0</formula>
    </cfRule>
  </conditionalFormatting>
  <conditionalFormatting sqref="H57:S57 AF57">
    <cfRule type="cellIs" dxfId="154" priority="155" operator="greaterThan">
      <formula>0</formula>
    </cfRule>
  </conditionalFormatting>
  <conditionalFormatting sqref="G8">
    <cfRule type="cellIs" dxfId="153" priority="154" operator="greaterThan">
      <formula>0</formula>
    </cfRule>
  </conditionalFormatting>
  <conditionalFormatting sqref="I21">
    <cfRule type="cellIs" dxfId="152" priority="153" operator="greaterThan">
      <formula>0</formula>
    </cfRule>
  </conditionalFormatting>
  <conditionalFormatting sqref="J21">
    <cfRule type="cellIs" dxfId="151" priority="152" operator="greaterThan">
      <formula>0</formula>
    </cfRule>
  </conditionalFormatting>
  <conditionalFormatting sqref="K21">
    <cfRule type="cellIs" dxfId="150" priority="151" operator="greaterThan">
      <formula>0</formula>
    </cfRule>
  </conditionalFormatting>
  <conditionalFormatting sqref="L21">
    <cfRule type="cellIs" dxfId="149" priority="150" operator="greaterThan">
      <formula>0</formula>
    </cfRule>
  </conditionalFormatting>
  <conditionalFormatting sqref="M21">
    <cfRule type="cellIs" dxfId="148" priority="149" operator="greaterThan">
      <formula>0</formula>
    </cfRule>
  </conditionalFormatting>
  <conditionalFormatting sqref="N21">
    <cfRule type="cellIs" dxfId="147" priority="148" operator="greaterThan">
      <formula>0</formula>
    </cfRule>
  </conditionalFormatting>
  <conditionalFormatting sqref="O21">
    <cfRule type="cellIs" dxfId="146" priority="147" operator="greaterThan">
      <formula>0</formula>
    </cfRule>
  </conditionalFormatting>
  <conditionalFormatting sqref="J27">
    <cfRule type="cellIs" dxfId="145" priority="146" operator="greaterThan">
      <formula>0</formula>
    </cfRule>
  </conditionalFormatting>
  <conditionalFormatting sqref="K27">
    <cfRule type="cellIs" dxfId="144" priority="145" operator="greaterThan">
      <formula>0</formula>
    </cfRule>
  </conditionalFormatting>
  <conditionalFormatting sqref="L27">
    <cfRule type="cellIs" dxfId="143" priority="144" operator="greaterThan">
      <formula>0</formula>
    </cfRule>
  </conditionalFormatting>
  <conditionalFormatting sqref="M27">
    <cfRule type="cellIs" dxfId="142" priority="143" operator="greaterThan">
      <formula>0</formula>
    </cfRule>
  </conditionalFormatting>
  <conditionalFormatting sqref="N27">
    <cfRule type="cellIs" dxfId="141" priority="142" operator="greaterThan">
      <formula>0</formula>
    </cfRule>
  </conditionalFormatting>
  <conditionalFormatting sqref="T16:AE16 Z18:AE18 T20:AE20 T22:AE22 T24:AE24 T26:AE26 T28:AE28 T30:AE30 T32:AE32 T34:AE34 T36:AE36 T38:AE38 T40:AE40 T42:AE42 T44:AE44 T46:AE46 T48:AE48 T50:AE50 T52:AE52 T54:AE54 T56:AE56 T58:AE58 T9:AE9 T11:AE14">
    <cfRule type="cellIs" dxfId="140" priority="141" operator="greaterThan">
      <formula>0</formula>
    </cfRule>
  </conditionalFormatting>
  <conditionalFormatting sqref="T15:AE15">
    <cfRule type="cellIs" dxfId="139" priority="140" operator="greaterThan">
      <formula>0</formula>
    </cfRule>
  </conditionalFormatting>
  <conditionalFormatting sqref="Z17:AE17">
    <cfRule type="cellIs" dxfId="138" priority="139" operator="greaterThan">
      <formula>0</formula>
    </cfRule>
  </conditionalFormatting>
  <conditionalFormatting sqref="W19:AE19">
    <cfRule type="cellIs" dxfId="137" priority="138" operator="greaterThan">
      <formula>0</formula>
    </cfRule>
  </conditionalFormatting>
  <conditionalFormatting sqref="AB21:AE21">
    <cfRule type="cellIs" dxfId="136" priority="137" operator="greaterThan">
      <formula>0</formula>
    </cfRule>
  </conditionalFormatting>
  <conditionalFormatting sqref="T23:Y23 AA23:AE23">
    <cfRule type="cellIs" dxfId="135" priority="136" operator="greaterThan">
      <formula>0</formula>
    </cfRule>
  </conditionalFormatting>
  <conditionalFormatting sqref="T25:AE25">
    <cfRule type="cellIs" dxfId="134" priority="135" operator="greaterThan">
      <formula>0</formula>
    </cfRule>
  </conditionalFormatting>
  <conditionalFormatting sqref="AC27:AE27">
    <cfRule type="cellIs" dxfId="133" priority="134" operator="greaterThan">
      <formula>0</formula>
    </cfRule>
  </conditionalFormatting>
  <conditionalFormatting sqref="AC29:AE29">
    <cfRule type="cellIs" dxfId="132" priority="133" operator="greaterThan">
      <formula>0</formula>
    </cfRule>
  </conditionalFormatting>
  <conditionalFormatting sqref="X31:AE31">
    <cfRule type="cellIs" dxfId="131" priority="132" operator="greaterThan">
      <formula>0</formula>
    </cfRule>
  </conditionalFormatting>
  <conditionalFormatting sqref="AA33:AE33">
    <cfRule type="cellIs" dxfId="130" priority="131" operator="greaterThan">
      <formula>0</formula>
    </cfRule>
  </conditionalFormatting>
  <conditionalFormatting sqref="AC35:AE35">
    <cfRule type="cellIs" dxfId="129" priority="130" operator="greaterThan">
      <formula>0</formula>
    </cfRule>
  </conditionalFormatting>
  <conditionalFormatting sqref="AA37:AE37">
    <cfRule type="cellIs" dxfId="128" priority="129" operator="greaterThan">
      <formula>0</formula>
    </cfRule>
  </conditionalFormatting>
  <conditionalFormatting sqref="AA39:AE39">
    <cfRule type="cellIs" dxfId="127" priority="128" operator="greaterThan">
      <formula>0</formula>
    </cfRule>
  </conditionalFormatting>
  <conditionalFormatting sqref="T41:Z41 AE41">
    <cfRule type="cellIs" dxfId="126" priority="127" operator="greaterThan">
      <formula>0</formula>
    </cfRule>
  </conditionalFormatting>
  <conditionalFormatting sqref="T43:AC43">
    <cfRule type="cellIs" dxfId="125" priority="126" operator="greaterThan">
      <formula>0</formula>
    </cfRule>
  </conditionalFormatting>
  <conditionalFormatting sqref="T45:AD45">
    <cfRule type="cellIs" dxfId="124" priority="125" operator="greaterThan">
      <formula>0</formula>
    </cfRule>
  </conditionalFormatting>
  <conditionalFormatting sqref="T47:AD47">
    <cfRule type="cellIs" dxfId="123" priority="124" operator="greaterThan">
      <formula>0</formula>
    </cfRule>
  </conditionalFormatting>
  <conditionalFormatting sqref="T49:AD49">
    <cfRule type="cellIs" dxfId="122" priority="123" operator="greaterThan">
      <formula>0</formula>
    </cfRule>
  </conditionalFormatting>
  <conditionalFormatting sqref="T51:AE51">
    <cfRule type="cellIs" dxfId="121" priority="122" operator="greaterThan">
      <formula>0</formula>
    </cfRule>
  </conditionalFormatting>
  <conditionalFormatting sqref="T53:AE53">
    <cfRule type="cellIs" dxfId="120" priority="121" operator="greaterThan">
      <formula>0</formula>
    </cfRule>
  </conditionalFormatting>
  <conditionalFormatting sqref="T55:AD55">
    <cfRule type="cellIs" dxfId="119" priority="120" operator="greaterThan">
      <formula>0</formula>
    </cfRule>
  </conditionalFormatting>
  <conditionalFormatting sqref="T57:AE57">
    <cfRule type="cellIs" dxfId="118" priority="119" operator="greaterThan">
      <formula>0</formula>
    </cfRule>
  </conditionalFormatting>
  <conditionalFormatting sqref="U21">
    <cfRule type="cellIs" dxfId="117" priority="118" operator="greaterThan">
      <formula>0</formula>
    </cfRule>
  </conditionalFormatting>
  <conditionalFormatting sqref="V21">
    <cfRule type="cellIs" dxfId="116" priority="117" operator="greaterThan">
      <formula>0</formula>
    </cfRule>
  </conditionalFormatting>
  <conditionalFormatting sqref="W21">
    <cfRule type="cellIs" dxfId="115" priority="116" operator="greaterThan">
      <formula>0</formula>
    </cfRule>
  </conditionalFormatting>
  <conditionalFormatting sqref="X21">
    <cfRule type="cellIs" dxfId="114" priority="115" operator="greaterThan">
      <formula>0</formula>
    </cfRule>
  </conditionalFormatting>
  <conditionalFormatting sqref="Y21">
    <cfRule type="cellIs" dxfId="113" priority="114" operator="greaterThan">
      <formula>0</formula>
    </cfRule>
  </conditionalFormatting>
  <conditionalFormatting sqref="Z21">
    <cfRule type="cellIs" dxfId="112" priority="113" operator="greaterThan">
      <formula>0</formula>
    </cfRule>
  </conditionalFormatting>
  <conditionalFormatting sqref="AA21">
    <cfRule type="cellIs" dxfId="111" priority="112" operator="greaterThan">
      <formula>0</formula>
    </cfRule>
  </conditionalFormatting>
  <conditionalFormatting sqref="V17:Y17">
    <cfRule type="cellIs" dxfId="110" priority="111" operator="greaterThan">
      <formula>0</formula>
    </cfRule>
  </conditionalFormatting>
  <conditionalFormatting sqref="M17">
    <cfRule type="cellIs" dxfId="109" priority="110" operator="greaterThan">
      <formula>0</formula>
    </cfRule>
  </conditionalFormatting>
  <conditionalFormatting sqref="N17">
    <cfRule type="cellIs" dxfId="108" priority="109" operator="greaterThan">
      <formula>0</formula>
    </cfRule>
  </conditionalFormatting>
  <conditionalFormatting sqref="O17">
    <cfRule type="cellIs" dxfId="107" priority="108" operator="greaterThan">
      <formula>0</formula>
    </cfRule>
  </conditionalFormatting>
  <conditionalFormatting sqref="P17">
    <cfRule type="cellIs" dxfId="106" priority="107" operator="greaterThan">
      <formula>0</formula>
    </cfRule>
  </conditionalFormatting>
  <conditionalFormatting sqref="Q17">
    <cfRule type="cellIs" dxfId="105" priority="106" operator="greaterThan">
      <formula>0</formula>
    </cfRule>
  </conditionalFormatting>
  <conditionalFormatting sqref="P19:V19">
    <cfRule type="cellIs" dxfId="104" priority="105" operator="greaterThan">
      <formula>0</formula>
    </cfRule>
  </conditionalFormatting>
  <conditionalFormatting sqref="P21">
    <cfRule type="cellIs" dxfId="103" priority="104" operator="greaterThan">
      <formula>0</formula>
    </cfRule>
  </conditionalFormatting>
  <conditionalFormatting sqref="Q21">
    <cfRule type="cellIs" dxfId="102" priority="103" operator="greaterThan">
      <formula>0</formula>
    </cfRule>
  </conditionalFormatting>
  <conditionalFormatting sqref="R21">
    <cfRule type="cellIs" dxfId="101" priority="102" operator="greaterThan">
      <formula>0</formula>
    </cfRule>
  </conditionalFormatting>
  <conditionalFormatting sqref="S21">
    <cfRule type="cellIs" dxfId="100" priority="101" operator="greaterThan">
      <formula>0</formula>
    </cfRule>
  </conditionalFormatting>
  <conditionalFormatting sqref="T21">
    <cfRule type="cellIs" dxfId="99" priority="100" operator="greaterThan">
      <formula>0</formula>
    </cfRule>
  </conditionalFormatting>
  <conditionalFormatting sqref="Z23">
    <cfRule type="cellIs" dxfId="98" priority="99" operator="greaterThan">
      <formula>0</formula>
    </cfRule>
  </conditionalFormatting>
  <conditionalFormatting sqref="O27">
    <cfRule type="cellIs" dxfId="97" priority="98" operator="greaterThan">
      <formula>0</formula>
    </cfRule>
  </conditionalFormatting>
  <conditionalFormatting sqref="P27">
    <cfRule type="cellIs" dxfId="96" priority="97" operator="greaterThan">
      <formula>0</formula>
    </cfRule>
  </conditionalFormatting>
  <conditionalFormatting sqref="Q27">
    <cfRule type="cellIs" dxfId="95" priority="96" operator="greaterThan">
      <formula>0</formula>
    </cfRule>
  </conditionalFormatting>
  <conditionalFormatting sqref="R27">
    <cfRule type="cellIs" dxfId="94" priority="95" operator="greaterThan">
      <formula>0</formula>
    </cfRule>
  </conditionalFormatting>
  <conditionalFormatting sqref="S27">
    <cfRule type="cellIs" dxfId="93" priority="94" operator="greaterThan">
      <formula>0</formula>
    </cfRule>
  </conditionalFormatting>
  <conditionalFormatting sqref="I27">
    <cfRule type="cellIs" dxfId="92" priority="93" operator="greaterThan">
      <formula>0</formula>
    </cfRule>
  </conditionalFormatting>
  <conditionalFormatting sqref="T27">
    <cfRule type="cellIs" dxfId="91" priority="92" operator="greaterThan">
      <formula>0</formula>
    </cfRule>
  </conditionalFormatting>
  <conditionalFormatting sqref="U27">
    <cfRule type="cellIs" dxfId="90" priority="91" operator="greaterThan">
      <formula>0</formula>
    </cfRule>
  </conditionalFormatting>
  <conditionalFormatting sqref="V27">
    <cfRule type="cellIs" dxfId="89" priority="90" operator="greaterThan">
      <formula>0</formula>
    </cfRule>
  </conditionalFormatting>
  <conditionalFormatting sqref="W27">
    <cfRule type="cellIs" dxfId="88" priority="89" operator="greaterThan">
      <formula>0</formula>
    </cfRule>
  </conditionalFormatting>
  <conditionalFormatting sqref="X27">
    <cfRule type="cellIs" dxfId="87" priority="88" operator="greaterThan">
      <formula>0</formula>
    </cfRule>
  </conditionalFormatting>
  <conditionalFormatting sqref="Y27">
    <cfRule type="cellIs" dxfId="86" priority="87" operator="greaterThan">
      <formula>0</formula>
    </cfRule>
  </conditionalFormatting>
  <conditionalFormatting sqref="Z27">
    <cfRule type="cellIs" dxfId="85" priority="86" operator="greaterThan">
      <formula>0</formula>
    </cfRule>
  </conditionalFormatting>
  <conditionalFormatting sqref="AA27">
    <cfRule type="cellIs" dxfId="84" priority="85" operator="greaterThan">
      <formula>0</formula>
    </cfRule>
  </conditionalFormatting>
  <conditionalFormatting sqref="AB27">
    <cfRule type="cellIs" dxfId="83" priority="84" operator="greaterThan">
      <formula>0</formula>
    </cfRule>
  </conditionalFormatting>
  <conditionalFormatting sqref="J29">
    <cfRule type="cellIs" dxfId="82" priority="83" operator="greaterThan">
      <formula>0</formula>
    </cfRule>
  </conditionalFormatting>
  <conditionalFormatting sqref="K29">
    <cfRule type="cellIs" dxfId="81" priority="82" operator="greaterThan">
      <formula>0</formula>
    </cfRule>
  </conditionalFormatting>
  <conditionalFormatting sqref="L29">
    <cfRule type="cellIs" dxfId="80" priority="81" operator="greaterThan">
      <formula>0</formula>
    </cfRule>
  </conditionalFormatting>
  <conditionalFormatting sqref="M29">
    <cfRule type="cellIs" dxfId="79" priority="80" operator="greaterThan">
      <formula>0</formula>
    </cfRule>
  </conditionalFormatting>
  <conditionalFormatting sqref="N29">
    <cfRule type="cellIs" dxfId="78" priority="79" operator="greaterThan">
      <formula>0</formula>
    </cfRule>
  </conditionalFormatting>
  <conditionalFormatting sqref="O29">
    <cfRule type="cellIs" dxfId="77" priority="78" operator="greaterThan">
      <formula>0</formula>
    </cfRule>
  </conditionalFormatting>
  <conditionalFormatting sqref="P29">
    <cfRule type="cellIs" dxfId="76" priority="77" operator="greaterThan">
      <formula>0</formula>
    </cfRule>
  </conditionalFormatting>
  <conditionalFormatting sqref="Q29">
    <cfRule type="cellIs" dxfId="75" priority="76" operator="greaterThan">
      <formula>0</formula>
    </cfRule>
  </conditionalFormatting>
  <conditionalFormatting sqref="R29">
    <cfRule type="cellIs" dxfId="74" priority="75" operator="greaterThan">
      <formula>0</formula>
    </cfRule>
  </conditionalFormatting>
  <conditionalFormatting sqref="S29">
    <cfRule type="cellIs" dxfId="73" priority="74" operator="greaterThan">
      <formula>0</formula>
    </cfRule>
  </conditionalFormatting>
  <conditionalFormatting sqref="I29">
    <cfRule type="cellIs" dxfId="72" priority="73" operator="greaterThan">
      <formula>0</formula>
    </cfRule>
  </conditionalFormatting>
  <conditionalFormatting sqref="T29">
    <cfRule type="cellIs" dxfId="71" priority="72" operator="greaterThan">
      <formula>0</formula>
    </cfRule>
  </conditionalFormatting>
  <conditionalFormatting sqref="U29">
    <cfRule type="cellIs" dxfId="70" priority="71" operator="greaterThan">
      <formula>0</formula>
    </cfRule>
  </conditionalFormatting>
  <conditionalFormatting sqref="V29">
    <cfRule type="cellIs" dxfId="69" priority="70" operator="greaterThan">
      <formula>0</formula>
    </cfRule>
  </conditionalFormatting>
  <conditionalFormatting sqref="W29">
    <cfRule type="cellIs" dxfId="68" priority="69" operator="greaterThan">
      <formula>0</formula>
    </cfRule>
  </conditionalFormatting>
  <conditionalFormatting sqref="X29">
    <cfRule type="cellIs" dxfId="67" priority="68" operator="greaterThan">
      <formula>0</formula>
    </cfRule>
  </conditionalFormatting>
  <conditionalFormatting sqref="Y29">
    <cfRule type="cellIs" dxfId="66" priority="67" operator="greaterThan">
      <formula>0</formula>
    </cfRule>
  </conditionalFormatting>
  <conditionalFormatting sqref="Z29">
    <cfRule type="cellIs" dxfId="65" priority="66" operator="greaterThan">
      <formula>0</formula>
    </cfRule>
  </conditionalFormatting>
  <conditionalFormatting sqref="AA29">
    <cfRule type="cellIs" dxfId="64" priority="65" operator="greaterThan">
      <formula>0</formula>
    </cfRule>
  </conditionalFormatting>
  <conditionalFormatting sqref="AB29">
    <cfRule type="cellIs" dxfId="63" priority="64" operator="greaterThan">
      <formula>0</formula>
    </cfRule>
  </conditionalFormatting>
  <conditionalFormatting sqref="S31">
    <cfRule type="cellIs" dxfId="62" priority="63" operator="greaterThan">
      <formula>0</formula>
    </cfRule>
  </conditionalFormatting>
  <conditionalFormatting sqref="T31:W31">
    <cfRule type="cellIs" dxfId="61" priority="62" operator="greaterThan">
      <formula>0</formula>
    </cfRule>
  </conditionalFormatting>
  <conditionalFormatting sqref="X33:Z33">
    <cfRule type="cellIs" dxfId="60" priority="61" operator="greaterThan">
      <formula>0</formula>
    </cfRule>
  </conditionalFormatting>
  <conditionalFormatting sqref="S33">
    <cfRule type="cellIs" dxfId="59" priority="60" operator="greaterThan">
      <formula>0</formula>
    </cfRule>
  </conditionalFormatting>
  <conditionalFormatting sqref="T33:W33">
    <cfRule type="cellIs" dxfId="58" priority="59" operator="greaterThan">
      <formula>0</formula>
    </cfRule>
  </conditionalFormatting>
  <conditionalFormatting sqref="X35">
    <cfRule type="cellIs" dxfId="57" priority="58" operator="greaterThan">
      <formula>0</formula>
    </cfRule>
  </conditionalFormatting>
  <conditionalFormatting sqref="T35:W35">
    <cfRule type="cellIs" dxfId="56" priority="57" operator="greaterThan">
      <formula>0</formula>
    </cfRule>
  </conditionalFormatting>
  <conditionalFormatting sqref="Y35">
    <cfRule type="cellIs" dxfId="55" priority="56" operator="greaterThan">
      <formula>0</formula>
    </cfRule>
  </conditionalFormatting>
  <conditionalFormatting sqref="AA35">
    <cfRule type="cellIs" dxfId="54" priority="55" operator="greaterThan">
      <formula>0</formula>
    </cfRule>
  </conditionalFormatting>
  <conditionalFormatting sqref="Z35">
    <cfRule type="cellIs" dxfId="53" priority="54" operator="greaterThan">
      <formula>0</formula>
    </cfRule>
  </conditionalFormatting>
  <conditionalFormatting sqref="Q39">
    <cfRule type="cellIs" dxfId="52" priority="53" operator="greaterThan">
      <formula>0</formula>
    </cfRule>
  </conditionalFormatting>
  <conditionalFormatting sqref="R39">
    <cfRule type="cellIs" dxfId="51" priority="52" operator="greaterThan">
      <formula>0</formula>
    </cfRule>
  </conditionalFormatting>
  <conditionalFormatting sqref="S39">
    <cfRule type="cellIs" dxfId="50" priority="51" operator="greaterThan">
      <formula>0</formula>
    </cfRule>
  </conditionalFormatting>
  <conditionalFormatting sqref="T39">
    <cfRule type="cellIs" dxfId="49" priority="50" operator="greaterThan">
      <formula>0</formula>
    </cfRule>
  </conditionalFormatting>
  <conditionalFormatting sqref="U39">
    <cfRule type="cellIs" dxfId="48" priority="49" operator="greaterThan">
      <formula>0</formula>
    </cfRule>
  </conditionalFormatting>
  <conditionalFormatting sqref="V39">
    <cfRule type="cellIs" dxfId="47" priority="48" operator="greaterThan">
      <formula>0</formula>
    </cfRule>
  </conditionalFormatting>
  <conditionalFormatting sqref="W39">
    <cfRule type="cellIs" dxfId="46" priority="47" operator="greaterThan">
      <formula>0</formula>
    </cfRule>
  </conditionalFormatting>
  <conditionalFormatting sqref="X39">
    <cfRule type="cellIs" dxfId="45" priority="46" operator="greaterThan">
      <formula>0</formula>
    </cfRule>
  </conditionalFormatting>
  <conditionalFormatting sqref="O37">
    <cfRule type="cellIs" dxfId="44" priority="45" operator="greaterThan">
      <formula>0</formula>
    </cfRule>
  </conditionalFormatting>
  <conditionalFormatting sqref="P37">
    <cfRule type="cellIs" dxfId="43" priority="44" operator="greaterThan">
      <formula>0</formula>
    </cfRule>
  </conditionalFormatting>
  <conditionalFormatting sqref="Q37">
    <cfRule type="cellIs" dxfId="42" priority="43" operator="greaterThan">
      <formula>0</formula>
    </cfRule>
  </conditionalFormatting>
  <conditionalFormatting sqref="R37">
    <cfRule type="cellIs" dxfId="41" priority="42" operator="greaterThan">
      <formula>0</formula>
    </cfRule>
  </conditionalFormatting>
  <conditionalFormatting sqref="S37">
    <cfRule type="cellIs" dxfId="40" priority="41" operator="greaterThan">
      <formula>0</formula>
    </cfRule>
  </conditionalFormatting>
  <conditionalFormatting sqref="T37">
    <cfRule type="cellIs" dxfId="39" priority="40" operator="greaterThan">
      <formula>0</formula>
    </cfRule>
  </conditionalFormatting>
  <conditionalFormatting sqref="U37">
    <cfRule type="cellIs" dxfId="38" priority="39" operator="greaterThan">
      <formula>0</formula>
    </cfRule>
  </conditionalFormatting>
  <conditionalFormatting sqref="V37">
    <cfRule type="cellIs" dxfId="37" priority="38" operator="greaterThan">
      <formula>0</formula>
    </cfRule>
  </conditionalFormatting>
  <conditionalFormatting sqref="W37">
    <cfRule type="cellIs" dxfId="36" priority="37" operator="greaterThan">
      <formula>0</formula>
    </cfRule>
  </conditionalFormatting>
  <conditionalFormatting sqref="AB35">
    <cfRule type="cellIs" dxfId="35" priority="36" operator="greaterThan">
      <formula>0</formula>
    </cfRule>
  </conditionalFormatting>
  <conditionalFormatting sqref="Y39">
    <cfRule type="cellIs" dxfId="34" priority="35" operator="greaterThan">
      <formula>0</formula>
    </cfRule>
  </conditionalFormatting>
  <conditionalFormatting sqref="Z39">
    <cfRule type="cellIs" dxfId="33" priority="34" operator="greaterThan">
      <formula>0</formula>
    </cfRule>
  </conditionalFormatting>
  <conditionalFormatting sqref="AA41:AB41">
    <cfRule type="cellIs" dxfId="32" priority="33" operator="greaterThan">
      <formula>0</formula>
    </cfRule>
  </conditionalFormatting>
  <conditionalFormatting sqref="X37">
    <cfRule type="cellIs" dxfId="31" priority="32" operator="greaterThan">
      <formula>0</formula>
    </cfRule>
  </conditionalFormatting>
  <conditionalFormatting sqref="Y37">
    <cfRule type="cellIs" dxfId="30" priority="31" operator="greaterThan">
      <formula>0</formula>
    </cfRule>
  </conditionalFormatting>
  <conditionalFormatting sqref="Z37">
    <cfRule type="cellIs" dxfId="29" priority="30" operator="greaterThan">
      <formula>0</formula>
    </cfRule>
  </conditionalFormatting>
  <conditionalFormatting sqref="AC41:AD41">
    <cfRule type="cellIs" dxfId="28" priority="29" operator="greaterThan">
      <formula>0</formula>
    </cfRule>
  </conditionalFormatting>
  <conditionalFormatting sqref="AD43:AE43">
    <cfRule type="cellIs" dxfId="27" priority="28" operator="greaterThan">
      <formula>0</formula>
    </cfRule>
  </conditionalFormatting>
  <conditionalFormatting sqref="AE45">
    <cfRule type="cellIs" dxfId="26" priority="27" operator="greaterThan">
      <formula>0</formula>
    </cfRule>
  </conditionalFormatting>
  <conditionalFormatting sqref="AE47">
    <cfRule type="cellIs" dxfId="25" priority="26" operator="greaterThan">
      <formula>0</formula>
    </cfRule>
  </conditionalFormatting>
  <conditionalFormatting sqref="AE49">
    <cfRule type="cellIs" dxfId="24" priority="25" operator="greaterThan">
      <formula>0</formula>
    </cfRule>
  </conditionalFormatting>
  <conditionalFormatting sqref="AE55">
    <cfRule type="cellIs" dxfId="23" priority="24" operator="greaterThan">
      <formula>0</formula>
    </cfRule>
  </conditionalFormatting>
  <conditionalFormatting sqref="Y35">
    <cfRule type="cellIs" dxfId="22" priority="23" operator="greaterThan">
      <formula>0</formula>
    </cfRule>
  </conditionalFormatting>
  <conditionalFormatting sqref="Z35">
    <cfRule type="cellIs" dxfId="21" priority="22" operator="greaterThan">
      <formula>0</formula>
    </cfRule>
  </conditionalFormatting>
  <conditionalFormatting sqref="AB35">
    <cfRule type="cellIs" dxfId="20" priority="21" operator="greaterThan">
      <formula>0</formula>
    </cfRule>
  </conditionalFormatting>
  <conditionalFormatting sqref="AA35">
    <cfRule type="cellIs" dxfId="19" priority="20" operator="greaterThan">
      <formula>0</formula>
    </cfRule>
  </conditionalFormatting>
  <conditionalFormatting sqref="AC35">
    <cfRule type="cellIs" dxfId="18" priority="19" operator="greaterThan">
      <formula>0</formula>
    </cfRule>
  </conditionalFormatting>
  <conditionalFormatting sqref="T18">
    <cfRule type="cellIs" dxfId="17" priority="18" operator="greaterThan">
      <formula>0</formula>
    </cfRule>
  </conditionalFormatting>
  <conditionalFormatting sqref="U18">
    <cfRule type="cellIs" dxfId="16" priority="17" operator="greaterThan">
      <formula>0</formula>
    </cfRule>
  </conditionalFormatting>
  <conditionalFormatting sqref="V18">
    <cfRule type="cellIs" dxfId="15" priority="16" operator="greaterThan">
      <formula>0</formula>
    </cfRule>
  </conditionalFormatting>
  <conditionalFormatting sqref="W18">
    <cfRule type="cellIs" dxfId="14" priority="15" operator="greaterThan">
      <formula>0</formula>
    </cfRule>
  </conditionalFormatting>
  <conditionalFormatting sqref="X18">
    <cfRule type="cellIs" dxfId="13" priority="14" operator="greaterThan">
      <formula>0</formula>
    </cfRule>
  </conditionalFormatting>
  <conditionalFormatting sqref="Y18">
    <cfRule type="cellIs" dxfId="12" priority="13" operator="greaterThan">
      <formula>0</formula>
    </cfRule>
  </conditionalFormatting>
  <conditionalFormatting sqref="T10">
    <cfRule type="cellIs" dxfId="11" priority="12" operator="greaterThan">
      <formula>0</formula>
    </cfRule>
  </conditionalFormatting>
  <conditionalFormatting sqref="U10">
    <cfRule type="cellIs" dxfId="10" priority="11" operator="greaterThan">
      <formula>0</formula>
    </cfRule>
  </conditionalFormatting>
  <conditionalFormatting sqref="V10">
    <cfRule type="cellIs" dxfId="9" priority="10" operator="greaterThan">
      <formula>0</formula>
    </cfRule>
  </conditionalFormatting>
  <conditionalFormatting sqref="W10">
    <cfRule type="cellIs" dxfId="8" priority="9" operator="greaterThan">
      <formula>0</formula>
    </cfRule>
  </conditionalFormatting>
  <conditionalFormatting sqref="X10">
    <cfRule type="cellIs" dxfId="7" priority="8" operator="greaterThan">
      <formula>0</formula>
    </cfRule>
  </conditionalFormatting>
  <conditionalFormatting sqref="Y10">
    <cfRule type="cellIs" dxfId="6" priority="7" operator="greaterThan">
      <formula>0</formula>
    </cfRule>
  </conditionalFormatting>
  <conditionalFormatting sqref="Z10">
    <cfRule type="cellIs" dxfId="5" priority="6" operator="greaterThan">
      <formula>0</formula>
    </cfRule>
  </conditionalFormatting>
  <conditionalFormatting sqref="AA10">
    <cfRule type="cellIs" dxfId="4" priority="5" operator="greaterThan">
      <formula>0</formula>
    </cfRule>
  </conditionalFormatting>
  <conditionalFormatting sqref="AB10">
    <cfRule type="cellIs" dxfId="3" priority="4" operator="greaterThan">
      <formula>0</formula>
    </cfRule>
  </conditionalFormatting>
  <conditionalFormatting sqref="AC10">
    <cfRule type="cellIs" dxfId="2" priority="3" operator="greaterThan">
      <formula>0</formula>
    </cfRule>
  </conditionalFormatting>
  <conditionalFormatting sqref="AD10">
    <cfRule type="cellIs" dxfId="1" priority="2" operator="greaterThan">
      <formula>0</formula>
    </cfRule>
  </conditionalFormatting>
  <conditionalFormatting sqref="AE10">
    <cfRule type="cellIs" dxfId="0" priority="1" operator="greaterThan">
      <formula>0</formula>
    </cfRule>
  </conditionalFormatting>
  <printOptions horizontalCentered="1"/>
  <pageMargins left="0" right="0" top="0.19685039370078741" bottom="0.78740157480314965" header="0" footer="0"/>
  <pageSetup paperSize="5" orientation="landscape" r:id="rId1"/>
  <headerFooter>
    <oddFooter>&amp;C________________________________
GABRIEL PINHEIRO RODRIGUES
ENGº CIVIL CREA 189.710/D
&amp;R&amp;N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CRONOGRAMA-COM BDI</vt:lpstr>
      <vt:lpstr>'CRONOGRAMA-COM BDI'!Area_de_impressao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</dc:creator>
  <cp:lastModifiedBy>William Obras</cp:lastModifiedBy>
  <cp:lastPrinted>2021-04-30T14:22:18Z</cp:lastPrinted>
  <dcterms:created xsi:type="dcterms:W3CDTF">2019-10-02T02:05:51Z</dcterms:created>
  <dcterms:modified xsi:type="dcterms:W3CDTF">2021-04-30T14:33:07Z</dcterms:modified>
</cp:coreProperties>
</file>